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Uma reserva" sheetId="1" state="visible" r:id="rId3"/>
    <sheet name="Meu mês" sheetId="2" state="visible" r:id="rId4"/>
    <sheet name="Como usa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<sst xmlns="http://schemas.openxmlformats.org/spreadsheetml/2006/main" count="176" uniqueCount="142">
  <si>
    <t xml:space="preserve">Quanto sobra de uma reserva no Airbnb e no Booking.com</t>
  </si>
  <si>
    <t xml:space="preserve">Preencha só as células amarelas. O resto se calcula sozinho. Os valores que vêm preenchidos são um EXEMPLO: troque pelos seus. Para o mês inteiro, use a aba Meu mês.</t>
  </si>
  <si>
    <t xml:space="preserve">1. A reserva (valores de exemplo)</t>
  </si>
  <si>
    <t xml:space="preserve">Airbnb</t>
  </si>
  <si>
    <t xml:space="preserve">Booking.com</t>
  </si>
  <si>
    <t xml:space="preserve">De onde tirar o número</t>
  </si>
  <si>
    <t xml:space="preserve">Diária (R$)</t>
  </si>
  <si>
    <t xml:space="preserve">O preço por noite do anúncio.</t>
  </si>
  <si>
    <t xml:space="preserve">Noites da reserva</t>
  </si>
  <si>
    <t xml:space="preserve">Número inteiro, a partir de 1. Use a estadia que mais aparece no calendário.</t>
  </si>
  <si>
    <t xml:space="preserve">Taxa de limpeza cobrada do hóspede (R$)</t>
  </si>
  <si>
    <t xml:space="preserve">O valor que aparece na reserva. Deixe 0 se não cobra.</t>
  </si>
  <si>
    <t xml:space="preserve">Taxa ou comissão do site (%)</t>
  </si>
  <si>
    <t xml:space="preserve">Airbnb: 16% na taxa única, para anúncios no Brasil. Booking.com: 15% é só exemplo; a sua está no contrato de parceiro.</t>
  </si>
  <si>
    <t xml:space="preserve">Taxa de pagamento do site (%)</t>
  </si>
  <si>
    <t xml:space="preserve">Booking.com: só se você usa Pagamentos via Booking.com (veja em Financeiro, na extranet). No Airbnb, deixe 0.</t>
  </si>
  <si>
    <t xml:space="preserve">Quanto essa estadia custa para você (R$)</t>
  </si>
  <si>
    <t xml:space="preserve">Diarista, lavanderia, luz, água, gás e reposição de uma estadia. Condomínio e IPTU entram na aba Meu mês.</t>
  </si>
  <si>
    <t xml:space="preserve">Imposto sobre o que você recebe (%), opcional</t>
  </si>
  <si>
    <t xml:space="preserve">Vem 0. A planilha não sugere alíquota: a sua depende do seu caso e deve ser confirmada com a contabilidade.</t>
  </si>
  <si>
    <t xml:space="preserve">Conferência das células amarelas</t>
  </si>
  <si>
    <t xml:space="preserve">Se digitar 16 sem o símbolo, a conta lê 16%.</t>
  </si>
  <si>
    <t xml:space="preserve">2. O que sobra</t>
  </si>
  <si>
    <t xml:space="preserve">Como é calculado</t>
  </si>
  <si>
    <t xml:space="preserve">Total da reserva</t>
  </si>
  <si>
    <t xml:space="preserve">Diária vezes noites, mais a limpeza.</t>
  </si>
  <si>
    <t xml:space="preserve">Taxa ou comissão do site</t>
  </si>
  <si>
    <t xml:space="preserve">Incide sobre as diárias e sobre a limpeza.</t>
  </si>
  <si>
    <t xml:space="preserve">Taxa de pagamento</t>
  </si>
  <si>
    <t xml:space="preserve">Só quando o site cobra o hóspede por você.</t>
  </si>
  <si>
    <t xml:space="preserve">Cai na sua conta (antes do imposto)</t>
  </si>
  <si>
    <t xml:space="preserve">O repasse da reserva.</t>
  </si>
  <si>
    <t xml:space="preserve">Imposto (se preenchido)</t>
  </si>
  <si>
    <t xml:space="preserve">A porcentagem da linha 12 sobre o que cai na conta.</t>
  </si>
  <si>
    <t xml:space="preserve">Sobra depois do custo e do imposto</t>
  </si>
  <si>
    <t xml:space="preserve">O que a reserva deixou de verdade.</t>
  </si>
  <si>
    <t xml:space="preserve">Sobra por noite</t>
  </si>
  <si>
    <t xml:space="preserve">Compare com a diária do anúncio.</t>
  </si>
  <si>
    <t xml:space="preserve">Parte do total que fica com você</t>
  </si>
  <si>
    <t xml:space="preserve">Quanto da reserva vira dinheiro seu.</t>
  </si>
  <si>
    <t xml:space="preserve">Aviso</t>
  </si>
  <si>
    <t xml:space="preserve">Quando a sobra fica abaixo de zero, aparece "A diária não cobre o custo".</t>
  </si>
  <si>
    <t xml:space="preserve">3. Diária mínima desta reserva</t>
  </si>
  <si>
    <t xml:space="preserve">Diária que zera a sobra</t>
  </si>
  <si>
    <t xml:space="preserve">Abaixo dela, a reserva não paga o custo da estadia, com a mesma limpeza, taxa e imposto. Custo fixo do mês: veja a aba Meu mês.</t>
  </si>
  <si>
    <t xml:space="preserve">Folga da sua diária, por noite</t>
  </si>
  <si>
    <t xml:space="preserve">Sua diária menos a diária mínima. Abaixo de zero, a diária não cobre o custo.</t>
  </si>
  <si>
    <t xml:space="preserve">4. Quanto cobrar para receber o que você quer</t>
  </si>
  <si>
    <t xml:space="preserve">Quero que caia na conta, por noite (R$)</t>
  </si>
  <si>
    <t xml:space="preserve">O valor limpo que você quer receber por noite (exemplo: R$ 100).</t>
  </si>
  <si>
    <t xml:space="preserve">Diária para cair esse valor na conta</t>
  </si>
  <si>
    <t xml:space="preserve">Divide pelo que sobra depois da taxa. Somar a porcentagem ao preço dá menos do que você quer.</t>
  </si>
  <si>
    <t xml:space="preserve">Diária para ficar com esse valor depois do imposto</t>
  </si>
  <si>
    <t xml:space="preserve">Igual à linha de cima quando o imposto está em 0.</t>
  </si>
  <si>
    <t xml:space="preserve">Exemplo de preenchimento: diária de R$ 250, 3 noites, R$ 150 de limpeza, R$ 200 de custo e 15% de comissão no Booking.com. Não inclui descontos, promoções, cotas de coanfitrião, cancelamentos nem taxas do banco. Fontes e data da conferência na aba Como usar.</t>
  </si>
  <si>
    <t xml:space="preserve">O mês inteiro: até 15 reservas no Airbnb e no Booking.com</t>
  </si>
  <si>
    <t xml:space="preserve">Preencha só as células amarelas. Os valores que vêm preenchidos são um EXEMPLO: troque pelos seus. Linha de reserva vazia não entra na conta.</t>
  </si>
  <si>
    <t xml:space="preserve">1. Taxas e custo de cada estadia (exemplo)</t>
  </si>
  <si>
    <t xml:space="preserve">Airbnb: 16% na taxa única no Brasil. Booking.com: a do seu contrato (15% é exemplo).</t>
  </si>
  <si>
    <t xml:space="preserve">Só com Pagamentos via Booking.com. No Airbnb, deixe 0.</t>
  </si>
  <si>
    <t xml:space="preserve">Custo de cada estadia (R$)</t>
  </si>
  <si>
    <t xml:space="preserve">vale para os dois</t>
  </si>
  <si>
    <t xml:space="preserve">Diarista, lavanderia, contas e reposição de uma estadia. Vale para os dois sites.</t>
  </si>
  <si>
    <t xml:space="preserve">Vem 0. Sem alíquota sugerida: confirme a sua com a contabilidade.</t>
  </si>
  <si>
    <t xml:space="preserve">Dias do mês</t>
  </si>
  <si>
    <t xml:space="preserve">Para a ocupação. De 28 a 31.</t>
  </si>
  <si>
    <t xml:space="preserve">2. Custo fixo do mês, opcional (exemplo)</t>
  </si>
  <si>
    <t xml:space="preserve">Condomínio (R$)</t>
  </si>
  <si>
    <t xml:space="preserve">O que você paga no mês, com ou sem reserva. Deixe 0 o que não tiver.</t>
  </si>
  <si>
    <t xml:space="preserve">IPTU, parte do mês (R$)</t>
  </si>
  <si>
    <t xml:space="preserve">IPTU anual dividido por 12.</t>
  </si>
  <si>
    <t xml:space="preserve">Internet (R$)</t>
  </si>
  <si>
    <t xml:space="preserve">Outros fixos: seguro, TV, ferramentas (R$)</t>
  </si>
  <si>
    <t xml:space="preserve">Custo fixo do mês</t>
  </si>
  <si>
    <t xml:space="preserve">Entra no resultado do mês, dividido entre os sites pelas noites ocupadas.</t>
  </si>
  <si>
    <t xml:space="preserve">3. Reservas do mês (até 15)</t>
  </si>
  <si>
    <t xml:space="preserve">Nº</t>
  </si>
  <si>
    <t xml:space="preserve">Site</t>
  </si>
  <si>
    <t xml:space="preserve">Noites</t>
  </si>
  <si>
    <t xml:space="preserve">Limpeza (R$)</t>
  </si>
  <si>
    <t xml:space="preserve">Taxas do site</t>
  </si>
  <si>
    <t xml:space="preserve">Cai na conta</t>
  </si>
  <si>
    <t xml:space="preserve">Imposto</t>
  </si>
  <si>
    <t xml:space="preserve">Custo da estadia</t>
  </si>
  <si>
    <t xml:space="preserve">Sobra</t>
  </si>
  <si>
    <t xml:space="preserve">Situação</t>
  </si>
  <si>
    <t xml:space="preserve">4. O mês por site</t>
  </si>
  <si>
    <t xml:space="preserve">Total</t>
  </si>
  <si>
    <t xml:space="preserve">Reservas</t>
  </si>
  <si>
    <t xml:space="preserve">Linhas com site e noites preenchidos.</t>
  </si>
  <si>
    <t xml:space="preserve">Noites ocupadas</t>
  </si>
  <si>
    <t xml:space="preserve">Soma das noites de cada site.</t>
  </si>
  <si>
    <t xml:space="preserve">Ocupação do mês</t>
  </si>
  <si>
    <t xml:space="preserve">Noites ocupadas dividido pelos dias do mês.</t>
  </si>
  <si>
    <t xml:space="preserve">Total das reservas</t>
  </si>
  <si>
    <t xml:space="preserve">Diárias mais limpezas.</t>
  </si>
  <si>
    <t xml:space="preserve">Taxas dos sites</t>
  </si>
  <si>
    <t xml:space="preserve">Taxa ou comissão, mais taxa de pagamento.</t>
  </si>
  <si>
    <t xml:space="preserve">Cai na conta (antes do imposto)</t>
  </si>
  <si>
    <t xml:space="preserve">O repasse das reservas do mês.</t>
  </si>
  <si>
    <t xml:space="preserve">A porcentagem da linha 9 sobre o que cai na conta.</t>
  </si>
  <si>
    <t xml:space="preserve">Custo das estadias</t>
  </si>
  <si>
    <t xml:space="preserve">Custo de cada estadia vezes o número de reservas.</t>
  </si>
  <si>
    <t xml:space="preserve">Sobra antes do custo fixo</t>
  </si>
  <si>
    <t xml:space="preserve">Soma da coluna Sobra.</t>
  </si>
  <si>
    <t xml:space="preserve">Dividido entre os sites pelas noites ocupadas.</t>
  </si>
  <si>
    <t xml:space="preserve">O que sobra no mês</t>
  </si>
  <si>
    <t xml:space="preserve">Sobra das reservas menos o custo fixo.</t>
  </si>
  <si>
    <t xml:space="preserve">5. Diária mínima do mês</t>
  </si>
  <si>
    <t xml:space="preserve">Diária média que você cobrou</t>
  </si>
  <si>
    <t xml:space="preserve">Diárias do site divididas pelas noites do site.</t>
  </si>
  <si>
    <t xml:space="preserve">Diária mínima: zera a sobra do mês</t>
  </si>
  <si>
    <t xml:space="preserve">Com as mesmas noites, limpezas, taxas, custo da estadia e a parte do custo fixo de cada site.</t>
  </si>
  <si>
    <t xml:space="preserve">Folga por noite</t>
  </si>
  <si>
    <t xml:space="preserve">Diária média menos a mínima. Abaixo de zero, a diária não cobre o custo.</t>
  </si>
  <si>
    <t xml:space="preserve">Exemplo de preenchimento: 6 reservas, 16 noites em 30 dias, custo de R$ 200 por estadia e R$ 680 de custo fixo. As contas não incluem descontos, promoções, cotas de coanfitrião, cancelamentos nem taxas do banco.</t>
  </si>
  <si>
    <t xml:space="preserve">Como usar a calculadora</t>
  </si>
  <si>
    <t xml:space="preserve">Uma reserva</t>
  </si>
  <si>
    <t xml:space="preserve">1. Abra uma reserva recente no Airbnb (Menu, Ganhos, clique na transação) e veja a linha da taxa de serviço do Airbnb.</t>
  </si>
  <si>
    <t xml:space="preserve">2. No Booking.com, ache a sua comissão no contrato de parceiro ou em Financeiro, Extratos de reservas, na extranet.</t>
  </si>
  <si>
    <t xml:space="preserve">3. Preencha a diária, as noites, a limpeza e o custo de uma estadia. O imposto é opcional e vem 0.</t>
  </si>
  <si>
    <t xml:space="preserve">4. Veja a sobra, a diária mínima e, no bloco 4, a diária que devolve o valor que você quer receber.</t>
  </si>
  <si>
    <t xml:space="preserve">Meu mês</t>
  </si>
  <si>
    <t xml:space="preserve">5. Preencha as taxas, o custo de cada estadia e, se quiser, o custo fixo do mês (condomínio, IPTU, internet).</t>
  </si>
  <si>
    <t xml:space="preserve">6. Lance até 15 reservas: escolha o site na lista e ponha noites, diária e limpeza. Linha vazia não conta.</t>
  </si>
  <si>
    <t xml:space="preserve">7. O bloco 4 mostra o total por site, as noites ocupadas e o que sobra no mês. O bloco 5 mostra a diária mínima de cada site.</t>
  </si>
  <si>
    <t xml:space="preserve">De onde vêm os números (conferidos em 3 de novembro de 2026)</t>
  </si>
  <si>
    <t xml:space="preserve">Airbnb: na taxa única, quem anuncia acomodação no Brasil paga 16%, descontados do repasse. A taxa incide sobre as diárias e as taxas cobradas, como a limpeza, e não sobre impostos. Na taxa dividida, que está sendo descontinuada, a parte de quem anuncia no Brasil é 4%.</t>
  </si>
  <si>
    <t xml:space="preserve">Central de Ajuda do Airbnb, artigo 1857 (link)</t>
  </si>
  <si>
    <t xml:space="preserve">https://www.airbnb.com.br/help/article/1857</t>
  </si>
  <si>
    <t xml:space="preserve">Booking.com: a comissão é a porcentagem do seu contrato e varia por país, tipo de imóvel e contrato. Incide sobre a diária e as taxas adicionais, como limpeza, e não sobre taxas locais, como a de turismo. Programas de visibilidade, como o de Parceiros Preferenciais e o Visibility Booster, somam uma porcentagem à comissão.</t>
  </si>
  <si>
    <t xml:space="preserve">Partner Hub do Booking.com, Understanding our commission (link)</t>
  </si>
  <si>
    <t xml:space="preserve">https://partner.booking.com/en-us/help/commission-invoices-tax/commission/understanding-our-commission</t>
  </si>
  <si>
    <t xml:space="preserve">Taxa de pagamento: só para quem usa Pagamentos via Booking.com. O valor está na extranet, em Financeiro. A planilha vem com 0.</t>
  </si>
  <si>
    <t xml:space="preserve">Imposto: a planilha não sugere alíquota. Ela aplica a porcentagem que você puser sobre o que cai na conta. A alíquota e a base certas dependem do seu caso: confirme com a contabilidade.</t>
  </si>
  <si>
    <t xml:space="preserve">Valores de exemplo</t>
  </si>
  <si>
    <t xml:space="preserve">Todos os valores preenchidos nas células amarelas são EXEMPLO: diária, noites, limpeza, custo da estadia, custo fixo, reservas do mês e os 15% do Booking.com. Troque pelos seus.</t>
  </si>
  <si>
    <t xml:space="preserve">Se digitar 16 sem o símbolo %, a conta lê 16%. As células amarelas recusam valor negativo, noite quebrada e porcentagem acima de 100%.</t>
  </si>
  <si>
    <t xml:space="preserve">As contas não incluem descontos, promoções, cotas de coanfitrião, cancelamentos nem taxas do banco.</t>
  </si>
  <si>
    <t xml:space="preserve">As fórmulas estão protegidas, sem senha, só para não sumirem com um clique errado. Para mexer: Revisão, Desproteger planilha.</t>
  </si>
  <si>
    <t xml:space="preserve">Abre no Excel, no Google Planilhas (Arquivo, Importar, Fazer upload) e no LibreOffice.</t>
  </si>
  <si>
    <t xml:space="preserve">A anftri está em pré-lançamento, com lista de espera: anftri.com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</si>
</sst>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R$ &quot;#,##0.00;&quot;-R$ &quot;#,##0.00"/>
    <numFmt numFmtId="166" formatCode="0"/>
    <numFmt numFmtId="167" formatCode="0.0%"/>
    <numFmt numFmtId="168" formatCode="@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D7A68"/>
      <name val="Arial"/>
      <family val="0"/>
      <charset val="1"/>
    </font>
    <font>
      <sz val="10"/>
      <color rgb="FF5C665F"/>
      <name val="Arial"/>
      <family val="0"/>
      <charset val="1"/>
    </font>
    <font>
      <b val="true"/>
      <sz val="12"/>
      <color rgb="FF0D7A68"/>
      <name val="Arial"/>
      <family val="0"/>
      <charset val="1"/>
    </font>
    <font>
      <b val="true"/>
      <sz val="10"/>
      <color rgb="FF1B2220"/>
      <name val="Arial"/>
      <family val="0"/>
      <charset val="1"/>
    </font>
    <font>
      <sz val="10"/>
      <color rgb="FF1B2220"/>
      <name val="Arial"/>
      <family val="0"/>
      <charset val="1"/>
    </font>
    <font>
      <b val="true"/>
      <sz val="10"/>
      <color rgb="FF095C4E"/>
      <name val="Arial"/>
      <family val="0"/>
      <charset val="1"/>
    </font>
    <font>
      <b val="true"/>
      <sz val="10"/>
      <color rgb="FF062824"/>
      <name val="Arial"/>
      <family val="0"/>
      <charset val="1"/>
    </font>
    <font>
      <u val="single"/>
      <sz val="10"/>
      <color rgb="FF0D7A6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3F5F4"/>
        <bgColor rgb="FFE6F2EE"/>
      </patternFill>
    </fill>
    <fill>
      <patternFill patternType="solid">
        <fgColor rgb="FFFFF4C2"/>
        <bgColor rgb="FFFFFF99"/>
      </patternFill>
    </fill>
    <fill>
      <patternFill patternType="solid">
        <fgColor rgb="FFE6F2EE"/>
        <bgColor rgb="FFF3F5F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4" fontId="5" fillId="0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6" fontId="8" fillId="3" borderId="1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7" fontId="8" fillId="3" borderId="1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8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F5F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A68"/>
      <rgbColor rgb="FFC0C0C0"/>
      <rgbColor rgb="FF808080"/>
      <rgbColor rgb="FF9999FF"/>
      <rgbColor rgb="FF993366"/>
      <rgbColor rgb="FFFFF4C2"/>
      <rgbColor rgb="FFE6F2EE"/>
      <rgbColor rgb="FF660066"/>
      <rgbColor rgb="FFFF8080"/>
      <rgbColor rgb="FF0066CC"/>
      <rgbColor rgb="FFD5DBD8"/>
      <rgbColor rgb="FF000080"/>
      <rgbColor rgb="FFFF00FF"/>
      <rgbColor rgb="FFFFFF00"/>
      <rgbColor rgb="FF00FFFF"/>
      <rgbColor rgb="FF800080"/>
      <rgbColor rgb="FF800000"/>
      <rgbColor rgb="FF095C4E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65F"/>
      <rgbColor rgb="FF969696"/>
      <rgbColor rgb="FF003366"/>
      <rgbColor rgb="FF339966"/>
      <rgbColor rgb="FF062824"/>
      <rgbColor rgb="FF333300"/>
      <rgbColor rgb="FF993300"/>
      <rgbColor rgb="FF993366"/>
      <rgbColor rgb="FF333399"/>
      <rgbColor rgb="FF1B22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airbnb.com.br/help/article/1857" TargetMode="External"/><Relationship Id="rId2" Type="http://schemas.openxmlformats.org/officeDocument/2006/relationships/hyperlink" Target="https://partner.booking.com/en-us/help/commission-invoices-tax/commission/understanding-our-commission" TargetMode="External"/><Relationship Id="rId3" Type="http://schemas.openxmlformats.org/officeDocument/2006/relationships/hyperlink" Target="https://anftri.com/?utm_source=blog&amp;utm_medium=material&amp;utm_campaign=lista-espera-nov26&amp;utm_content=calculadora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20"/>
    <col collapsed="false" customWidth="true" hidden="false" outlineLevel="0" max="4" min="4" style="0" width="66"/>
  </cols>
  <sheetData>
    <row r="1" customFormat="false" ht="27.75" hidden="false" customHeight="true" outlineLevel="0" collapsed="false">
      <c r="A1" s="1" t="s">
        <v>0</v>
      </c>
      <c r="B1" s="1"/>
      <c r="C1" s="1"/>
      <c r="D1" s="1"/>
    </row>
    <row r="2" customFormat="false" ht="30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/>
      <c r="B5" s="4" t="s">
        <v>3</v>
      </c>
      <c r="C5" s="4" t="s">
        <v>4</v>
      </c>
      <c r="D5" s="4" t="s">
        <v>5</v>
      </c>
    </row>
    <row r="6" customFormat="false" ht="39.75" hidden="false" customHeight="true" outlineLevel="0" collapsed="false">
      <c r="A6" s="5" t="s">
        <v>6</v>
      </c>
      <c r="B6" s="6" t="n">
        <v>250</v>
      </c>
      <c r="C6" s="6" t="n">
        <v>250</v>
      </c>
      <c r="D6" s="7" t="s">
        <v>7</v>
      </c>
    </row>
    <row r="7" customFormat="false" ht="39.75" hidden="false" customHeight="true" outlineLevel="0" collapsed="false">
      <c r="A7" s="5" t="s">
        <v>8</v>
      </c>
      <c r="B7" s="8" t="n">
        <v>3</v>
      </c>
      <c r="C7" s="8" t="n">
        <v>3</v>
      </c>
      <c r="D7" s="7" t="s">
        <v>9</v>
      </c>
    </row>
    <row r="8" customFormat="false" ht="39.75" hidden="false" customHeight="true" outlineLevel="0" collapsed="false">
      <c r="A8" s="5" t="s">
        <v>10</v>
      </c>
      <c r="B8" s="6" t="n">
        <v>150</v>
      </c>
      <c r="C8" s="6" t="n">
        <v>150</v>
      </c>
      <c r="D8" s="7" t="s">
        <v>11</v>
      </c>
    </row>
    <row r="9" customFormat="false" ht="39.75" hidden="false" customHeight="true" outlineLevel="0" collapsed="false">
      <c r="A9" s="5" t="s">
        <v>12</v>
      </c>
      <c r="B9" s="9" t="n">
        <v>0.16</v>
      </c>
      <c r="C9" s="9" t="n">
        <v>0.15</v>
      </c>
      <c r="D9" s="7" t="s">
        <v>13</v>
      </c>
    </row>
    <row r="10" customFormat="false" ht="39.75" hidden="false" customHeight="true" outlineLevel="0" collapsed="false">
      <c r="A10" s="5" t="s">
        <v>14</v>
      </c>
      <c r="B10" s="9" t="n">
        <v>0</v>
      </c>
      <c r="C10" s="9" t="n">
        <v>0</v>
      </c>
      <c r="D10" s="7" t="s">
        <v>15</v>
      </c>
    </row>
    <row r="11" customFormat="false" ht="39.75" hidden="false" customHeight="true" outlineLevel="0" collapsed="false">
      <c r="A11" s="5" t="s">
        <v>16</v>
      </c>
      <c r="B11" s="6" t="n">
        <v>200</v>
      </c>
      <c r="C11" s="6" t="n">
        <v>200</v>
      </c>
      <c r="D11" s="7" t="s">
        <v>17</v>
      </c>
    </row>
    <row r="12" customFormat="false" ht="39.75" hidden="false" customHeight="true" outlineLevel="0" collapsed="false">
      <c r="A12" s="5" t="s">
        <v>18</v>
      </c>
      <c r="B12" s="9" t="n">
        <v>0</v>
      </c>
      <c r="C12" s="9" t="n">
        <v>0</v>
      </c>
      <c r="D12" s="7" t="s">
        <v>19</v>
      </c>
    </row>
    <row r="13" customFormat="false" ht="30" hidden="false" customHeight="true" outlineLevel="0" collapsed="false">
      <c r="A13" s="5" t="s">
        <v>20</v>
      </c>
      <c r="B13" s="10" t="str">
        <f aca="false">IF(SUMIF(B6:B12,"&lt;0")&lt;0,"Tem valor negativo",IF(B7="","Preencha as noites",IF(B7&lt;1,"Noites a partir de 1",IF(B7&lt;&gt;ROUND(B7,0),"Noites inteiras",IF(IF(B9&gt;1,B9/100,B9)+IF(B10&gt;1,B10/100,B10)&gt;=1,"Taxas somam 100%",IF(IF(B12&gt;1,B12/100,B12)&gt;=1,"Imposto de 100%","Tudo certo"))))))</f>
        <v>Tudo certo</v>
      </c>
      <c r="C13" s="10" t="str">
        <f aca="false">IF(SUMIF(C6:C12,"&lt;0")&lt;0,"Tem valor negativo",IF(C7="","Preencha as noites",IF(C7&lt;1,"Noites a partir de 1",IF(C7&lt;&gt;ROUND(C7,0),"Noites inteiras",IF(IF(C9&gt;1,C9/100,C9)+IF(C10&gt;1,C10/100,C10)&gt;=1,"Taxas somam 100%",IF(IF(C12&gt;1,C12/100,C12)&gt;=1,"Imposto de 100%","Tudo certo"))))))</f>
        <v>Tudo certo</v>
      </c>
      <c r="D13" s="7" t="s">
        <v>21</v>
      </c>
    </row>
    <row r="15" customFormat="false" ht="15" hidden="false" customHeight="false" outlineLevel="0" collapsed="false">
      <c r="A15" s="3" t="s">
        <v>22</v>
      </c>
    </row>
    <row r="16" customFormat="false" ht="15" hidden="false" customHeight="false" outlineLevel="0" collapsed="false">
      <c r="A16" s="4"/>
      <c r="B16" s="4" t="s">
        <v>3</v>
      </c>
      <c r="C16" s="4" t="s">
        <v>4</v>
      </c>
      <c r="D16" s="4" t="s">
        <v>23</v>
      </c>
    </row>
    <row r="17" customFormat="false" ht="24" hidden="false" customHeight="true" outlineLevel="0" collapsed="false">
      <c r="A17" s="5" t="s">
        <v>24</v>
      </c>
      <c r="B17" s="11" t="n">
        <f aca="false">IF(B7&gt;=1,ROUND(B6*B7+B8,2),0)</f>
        <v>900</v>
      </c>
      <c r="C17" s="11" t="n">
        <f aca="false">IF(C7&gt;=1,ROUND(C6*C7+C8,2),0)</f>
        <v>900</v>
      </c>
      <c r="D17" s="7" t="s">
        <v>25</v>
      </c>
    </row>
    <row r="18" customFormat="false" ht="24" hidden="false" customHeight="true" outlineLevel="0" collapsed="false">
      <c r="A18" s="5" t="s">
        <v>26</v>
      </c>
      <c r="B18" s="11" t="n">
        <f aca="false">ROUND(B17*IF(B9&gt;1,B9/100,B9),2)</f>
        <v>144</v>
      </c>
      <c r="C18" s="11" t="n">
        <f aca="false">ROUND(C17*IF(C9&gt;1,C9/100,C9),2)</f>
        <v>135</v>
      </c>
      <c r="D18" s="7" t="s">
        <v>27</v>
      </c>
    </row>
    <row r="19" customFormat="false" ht="24" hidden="false" customHeight="true" outlineLevel="0" collapsed="false">
      <c r="A19" s="5" t="s">
        <v>28</v>
      </c>
      <c r="B19" s="11" t="n">
        <f aca="false">ROUND(B17*IF(B10&gt;1,B10/100,B10),2)</f>
        <v>0</v>
      </c>
      <c r="C19" s="11" t="n">
        <f aca="false">ROUND(C17*IF(C10&gt;1,C10/100,C10),2)</f>
        <v>0</v>
      </c>
      <c r="D19" s="7" t="s">
        <v>29</v>
      </c>
    </row>
    <row r="20" customFormat="false" ht="24" hidden="false" customHeight="true" outlineLevel="0" collapsed="false">
      <c r="A20" s="12" t="s">
        <v>30</v>
      </c>
      <c r="B20" s="13" t="n">
        <f aca="false">B17-B18-B19</f>
        <v>756</v>
      </c>
      <c r="C20" s="13" t="n">
        <f aca="false">C17-C18-C19</f>
        <v>765</v>
      </c>
      <c r="D20" s="7" t="s">
        <v>31</v>
      </c>
    </row>
    <row r="21" customFormat="false" ht="24" hidden="false" customHeight="true" outlineLevel="0" collapsed="false">
      <c r="A21" s="5" t="s">
        <v>32</v>
      </c>
      <c r="B21" s="11" t="n">
        <f aca="false">ROUND(B20*IF(B12&gt;1,B12/100,B12),2)</f>
        <v>0</v>
      </c>
      <c r="C21" s="11" t="n">
        <f aca="false">ROUND(C20*IF(C12&gt;1,C12/100,C12),2)</f>
        <v>0</v>
      </c>
      <c r="D21" s="7" t="s">
        <v>33</v>
      </c>
    </row>
    <row r="22" customFormat="false" ht="24" hidden="false" customHeight="true" outlineLevel="0" collapsed="false">
      <c r="A22" s="12" t="s">
        <v>34</v>
      </c>
      <c r="B22" s="13" t="n">
        <f aca="false">B20-B21-B11</f>
        <v>556</v>
      </c>
      <c r="C22" s="13" t="n">
        <f aca="false">C20-C21-C11</f>
        <v>565</v>
      </c>
      <c r="D22" s="7" t="s">
        <v>35</v>
      </c>
    </row>
    <row r="23" customFormat="false" ht="24" hidden="false" customHeight="true" outlineLevel="0" collapsed="false">
      <c r="A23" s="5" t="s">
        <v>36</v>
      </c>
      <c r="B23" s="11" t="n">
        <f aca="false">IF(B7&gt;0,ROUND(B22/B7,2),0)</f>
        <v>185.33</v>
      </c>
      <c r="C23" s="11" t="n">
        <f aca="false">IF(C7&gt;0,ROUND(C22/C7,2),0)</f>
        <v>188.33</v>
      </c>
      <c r="D23" s="7" t="s">
        <v>37</v>
      </c>
    </row>
    <row r="24" customFormat="false" ht="24" hidden="false" customHeight="true" outlineLevel="0" collapsed="false">
      <c r="A24" s="5" t="s">
        <v>38</v>
      </c>
      <c r="B24" s="14" t="n">
        <f aca="false">IF(B17&gt;0,B22/B17,0)</f>
        <v>0.617777777777778</v>
      </c>
      <c r="C24" s="14" t="n">
        <f aca="false">IF(C17&gt;0,C22/C17,0)</f>
        <v>0.627777777777778</v>
      </c>
      <c r="D24" s="7" t="s">
        <v>39</v>
      </c>
    </row>
    <row r="25" customFormat="false" ht="30" hidden="false" customHeight="true" outlineLevel="0" collapsed="false">
      <c r="A25" s="5" t="s">
        <v>40</v>
      </c>
      <c r="B25" s="10" t="str">
        <f aca="false">IF(B17&lt;=0,"Preencha a reserva",IF(B22&lt;0,"A diária não cobre o custo","Cobre o custo"))</f>
        <v>Cobre o custo</v>
      </c>
      <c r="C25" s="10" t="str">
        <f aca="false">IF(C17&lt;=0,"Preencha a reserva",IF(C22&lt;0,"A diária não cobre o custo","Cobre o custo"))</f>
        <v>Cobre o custo</v>
      </c>
      <c r="D25" s="7" t="s">
        <v>41</v>
      </c>
    </row>
    <row r="27" customFormat="false" ht="15" hidden="false" customHeight="false" outlineLevel="0" collapsed="false">
      <c r="A27" s="3" t="s">
        <v>42</v>
      </c>
    </row>
    <row r="28" customFormat="false" ht="15" hidden="false" customHeight="false" outlineLevel="0" collapsed="false">
      <c r="A28" s="4"/>
      <c r="B28" s="4" t="s">
        <v>3</v>
      </c>
      <c r="C28" s="4" t="s">
        <v>4</v>
      </c>
      <c r="D28" s="4" t="s">
        <v>23</v>
      </c>
    </row>
    <row r="29" customFormat="false" ht="36" hidden="false" customHeight="true" outlineLevel="0" collapsed="false">
      <c r="A29" s="12" t="s">
        <v>43</v>
      </c>
      <c r="B29" s="13" t="n">
        <f aca="false">IF(B7&lt;1,"Preencha as noites",IF((1-IF(B9&gt;1,B9/100,B9)-IF(B10&gt;1,B10/100,B10))*(1-IF(B12&gt;1,B12/100,B12))&lt;=0,"Revise as taxas",MAX(0,ROUND((B11/((1-IF(B9&gt;1,B9/100,B9)-IF(B10&gt;1,B10/100,B10))*(1-IF(B12&gt;1,B12/100,B12)))-B8)/B7,2))))</f>
        <v>29.37</v>
      </c>
      <c r="C29" s="13" t="n">
        <f aca="false">IF(C7&lt;1,"Preencha as noites",IF((1-IF(C9&gt;1,C9/100,C9)-IF(C10&gt;1,C10/100,C10))*(1-IF(C12&gt;1,C12/100,C12))&lt;=0,"Revise as taxas",MAX(0,ROUND((C11/((1-IF(C9&gt;1,C9/100,C9)-IF(C10&gt;1,C10/100,C10))*(1-IF(C12&gt;1,C12/100,C12)))-C8)/C7,2))))</f>
        <v>28.43</v>
      </c>
      <c r="D29" s="7" t="s">
        <v>44</v>
      </c>
    </row>
    <row r="30" customFormat="false" ht="30" hidden="false" customHeight="true" outlineLevel="0" collapsed="false">
      <c r="A30" s="5" t="s">
        <v>45</v>
      </c>
      <c r="B30" s="11" t="n">
        <f aca="false">IF(B7&lt;1,0,IF((1-IF(B9&gt;1,B9/100,B9)-IF(B10&gt;1,B10/100,B10))*(1-IF(B12&gt;1,B12/100,B12))&lt;=0,0,B6-B29))</f>
        <v>220.63</v>
      </c>
      <c r="C30" s="11" t="n">
        <f aca="false">IF(C7&lt;1,0,IF((1-IF(C9&gt;1,C9/100,C9)-IF(C10&gt;1,C10/100,C10))*(1-IF(C12&gt;1,C12/100,C12))&lt;=0,0,C6-C29))</f>
        <v>221.57</v>
      </c>
      <c r="D30" s="7" t="s">
        <v>46</v>
      </c>
    </row>
    <row r="32" customFormat="false" ht="15" hidden="false" customHeight="false" outlineLevel="0" collapsed="false">
      <c r="A32" s="3" t="s">
        <v>47</v>
      </c>
    </row>
    <row r="33" customFormat="false" ht="15" hidden="false" customHeight="false" outlineLevel="0" collapsed="false">
      <c r="A33" s="4"/>
      <c r="B33" s="4" t="s">
        <v>3</v>
      </c>
      <c r="C33" s="4" t="s">
        <v>4</v>
      </c>
      <c r="D33" s="4" t="s">
        <v>23</v>
      </c>
    </row>
    <row r="34" customFormat="false" ht="25.5" hidden="false" customHeight="true" outlineLevel="0" collapsed="false">
      <c r="A34" s="5" t="s">
        <v>48</v>
      </c>
      <c r="B34" s="6" t="n">
        <v>100</v>
      </c>
      <c r="C34" s="6" t="n">
        <v>100</v>
      </c>
      <c r="D34" s="7" t="s">
        <v>49</v>
      </c>
    </row>
    <row r="35" customFormat="false" ht="36" hidden="false" customHeight="true" outlineLevel="0" collapsed="false">
      <c r="A35" s="12" t="s">
        <v>50</v>
      </c>
      <c r="B35" s="13" t="n">
        <f aca="false">IF((1-IF(B9&gt;1,B9/100,B9)-IF(B10&gt;1,B10/100,B10))&lt;=0,"Revise as taxas",ROUND(B34/(1-IF(B9&gt;1,B9/100,B9)-IF(B10&gt;1,B10/100,B10)),2))</f>
        <v>119.05</v>
      </c>
      <c r="C35" s="13" t="n">
        <f aca="false">IF((1-IF(C9&gt;1,C9/100,C9)-IF(C10&gt;1,C10/100,C10))&lt;=0,"Revise as taxas",ROUND(C34/(1-IF(C9&gt;1,C9/100,C9)-IF(C10&gt;1,C10/100,C10)),2))</f>
        <v>117.65</v>
      </c>
      <c r="D35" s="7" t="s">
        <v>51</v>
      </c>
    </row>
    <row r="36" customFormat="false" ht="25.5" hidden="false" customHeight="true" outlineLevel="0" collapsed="false">
      <c r="A36" s="5" t="s">
        <v>52</v>
      </c>
      <c r="B36" s="11" t="n">
        <f aca="false">IF((1-IF(B9&gt;1,B9/100,B9)-IF(B10&gt;1,B10/100,B10))*(1-IF(B12&gt;1,B12/100,B12))&lt;=0,"Revise as taxas",ROUND(B34/((1-IF(B9&gt;1,B9/100,B9)-IF(B10&gt;1,B10/100,B10))*(1-IF(B12&gt;1,B12/100,B12))),2))</f>
        <v>119.05</v>
      </c>
      <c r="C36" s="11" t="n">
        <f aca="false">IF((1-IF(C9&gt;1,C9/100,C9)-IF(C10&gt;1,C10/100,C10))*(1-IF(C12&gt;1,C12/100,C12))&lt;=0,"Revise as taxas",ROUND(C34/((1-IF(C9&gt;1,C9/100,C9)-IF(C10&gt;1,C10/100,C10))*(1-IF(C12&gt;1,C12/100,C12))),2))</f>
        <v>117.65</v>
      </c>
      <c r="D36" s="7" t="s">
        <v>53</v>
      </c>
    </row>
    <row r="38" customFormat="false" ht="39.75" hidden="false" customHeight="true" outlineLevel="0" collapsed="false">
      <c r="A38" s="2" t="s">
        <v>54</v>
      </c>
      <c r="B38" s="2"/>
      <c r="C38" s="2"/>
      <c r="D38" s="2"/>
    </row>
  </sheetData>
  <sheetProtection sheet="true" objects="true" scenarios="true" formatCells="false" formatColumns="false" formatRows="false"/>
  <mergeCells count="3">
    <mergeCell ref="A1:D1"/>
    <mergeCell ref="A2:D2"/>
    <mergeCell ref="A38:D38"/>
  </mergeCells>
  <dataValidations count="3">
    <dataValidation allowBlank="true" error="Use um valor entre 0% e 100%, com o símbolo %. Exemplo: 16%." errorStyle="stop" errorTitle="Porcentagem fora do intervalo" operator="between" prompt="Digite com o símbolo: 16%. Aceita de 0% a 100%." promptTitle="Porcentagem" showDropDown="false" showErrorMessage="true" showInputMessage="true" sqref="B9:C10 B12:C12" type="decimal">
      <formula1>0</formula1>
      <formula2>1</formula2>
    </dataValidation>
    <dataValidation allowBlank="true" error="Use 0 ou um valor positivo, em reais." errorStyle="stop" errorTitle="Valor negativo" operator="greaterThanOrEqual" prompt="Valor em reais, sem negativo. Deixe 0 se não tiver." promptTitle="Valor em reais" showDropDown="false" showErrorMessage="true" showInputMessage="true" sqref="B6:C6 B8:C8 B11:C11 B34:C34" type="decimal">
      <formula1>0</formula1>
      <formula2>0</formula2>
    </dataValidation>
    <dataValidation allowBlank="true" error="As noites precisam ser um número inteiro, a partir de 1." errorStyle="stop" errorTitle="Noites" operator="greaterThanOrEqual" prompt="Número inteiro de noites, a partir de 1." promptTitle="Noites" showDropDown="false" showErrorMessage="true" showInputMessage="true" sqref="B7:C7" type="whole">
      <formula1>1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5"/>
    <col collapsed="false" customWidth="true" hidden="false" outlineLevel="0" max="3" min="3" style="0" width="9"/>
    <col collapsed="false" customWidth="true" hidden="false" outlineLevel="0" max="5" min="4" style="0" width="14"/>
    <col collapsed="false" customWidth="true" hidden="false" outlineLevel="0" max="8" min="6" style="0" width="16"/>
    <col collapsed="false" customWidth="true" hidden="false" outlineLevel="0" max="9" min="9" style="0" width="14"/>
    <col collapsed="false" customWidth="true" hidden="false" outlineLevel="0" max="10" min="10" style="0" width="15"/>
    <col collapsed="false" customWidth="true" hidden="false" outlineLevel="0" max="11" min="11" style="0" width="16"/>
    <col collapsed="false" customWidth="true" hidden="false" outlineLevel="0" max="12" min="12" style="0" width="30"/>
    <col collapsed="false" customWidth="true" hidden="true" outlineLevel="0" max="16" min="13" style="0" width="10"/>
  </cols>
  <sheetData>
    <row r="1" customFormat="false" ht="27.75" hidden="false" customHeight="true" outlineLevel="0" collapsed="false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1.75" hidden="false" customHeight="true" outlineLevel="0" collapsed="false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3" t="s">
        <v>57</v>
      </c>
    </row>
    <row r="5" customFormat="false" ht="15" hidden="false" customHeight="true" outlineLevel="0" collapsed="false">
      <c r="B5" s="15"/>
      <c r="C5" s="15"/>
      <c r="D5" s="15"/>
      <c r="E5" s="15"/>
      <c r="F5" s="4" t="s">
        <v>3</v>
      </c>
      <c r="G5" s="4" t="s">
        <v>4</v>
      </c>
      <c r="H5" s="15" t="s">
        <v>5</v>
      </c>
      <c r="I5" s="15"/>
      <c r="J5" s="15"/>
      <c r="K5" s="15"/>
      <c r="L5" s="15"/>
    </row>
    <row r="6" customFormat="false" ht="25.5" hidden="false" customHeight="true" outlineLevel="0" collapsed="false">
      <c r="B6" s="16" t="s">
        <v>12</v>
      </c>
      <c r="C6" s="16"/>
      <c r="D6" s="16"/>
      <c r="E6" s="16"/>
      <c r="F6" s="9" t="n">
        <v>0.16</v>
      </c>
      <c r="G6" s="9" t="n">
        <v>0.15</v>
      </c>
      <c r="H6" s="17" t="s">
        <v>58</v>
      </c>
      <c r="I6" s="17"/>
      <c r="J6" s="17"/>
      <c r="K6" s="17"/>
      <c r="L6" s="17"/>
    </row>
    <row r="7" customFormat="false" ht="25.5" hidden="false" customHeight="true" outlineLevel="0" collapsed="false">
      <c r="B7" s="16" t="s">
        <v>14</v>
      </c>
      <c r="C7" s="16"/>
      <c r="D7" s="16"/>
      <c r="E7" s="16"/>
      <c r="F7" s="9" t="n">
        <v>0</v>
      </c>
      <c r="G7" s="9" t="n">
        <v>0</v>
      </c>
      <c r="H7" s="17" t="s">
        <v>59</v>
      </c>
      <c r="I7" s="17"/>
      <c r="J7" s="17"/>
      <c r="K7" s="17"/>
      <c r="L7" s="17"/>
    </row>
    <row r="8" customFormat="false" ht="25.5" hidden="false" customHeight="true" outlineLevel="0" collapsed="false">
      <c r="B8" s="16" t="s">
        <v>60</v>
      </c>
      <c r="C8" s="16"/>
      <c r="D8" s="16"/>
      <c r="E8" s="16"/>
      <c r="F8" s="6" t="n">
        <v>200</v>
      </c>
      <c r="G8" s="18" t="s">
        <v>61</v>
      </c>
      <c r="H8" s="17" t="s">
        <v>62</v>
      </c>
      <c r="I8" s="17"/>
      <c r="J8" s="17"/>
      <c r="K8" s="17"/>
      <c r="L8" s="17"/>
    </row>
    <row r="9" customFormat="false" ht="25.5" hidden="false" customHeight="true" outlineLevel="0" collapsed="false">
      <c r="B9" s="16" t="s">
        <v>18</v>
      </c>
      <c r="C9" s="16"/>
      <c r="D9" s="16"/>
      <c r="E9" s="16"/>
      <c r="F9" s="9" t="n">
        <v>0</v>
      </c>
      <c r="G9" s="18" t="s">
        <v>61</v>
      </c>
      <c r="H9" s="17" t="s">
        <v>63</v>
      </c>
      <c r="I9" s="17"/>
      <c r="J9" s="17"/>
      <c r="K9" s="17"/>
      <c r="L9" s="17"/>
    </row>
    <row r="10" customFormat="false" ht="25.5" hidden="false" customHeight="true" outlineLevel="0" collapsed="false">
      <c r="B10" s="16" t="s">
        <v>64</v>
      </c>
      <c r="C10" s="16"/>
      <c r="D10" s="16"/>
      <c r="E10" s="16"/>
      <c r="F10" s="8" t="n">
        <v>30</v>
      </c>
      <c r="G10" s="18" t="s">
        <v>61</v>
      </c>
      <c r="H10" s="17" t="s">
        <v>65</v>
      </c>
      <c r="I10" s="17"/>
      <c r="J10" s="17"/>
      <c r="K10" s="17"/>
      <c r="L10" s="17"/>
    </row>
    <row r="12" customFormat="false" ht="15" hidden="false" customHeight="false" outlineLevel="0" collapsed="false">
      <c r="A12" s="3" t="s">
        <v>66</v>
      </c>
    </row>
    <row r="13" customFormat="false" ht="19.5" hidden="false" customHeight="true" outlineLevel="0" collapsed="false">
      <c r="B13" s="16" t="s">
        <v>67</v>
      </c>
      <c r="C13" s="16"/>
      <c r="D13" s="16"/>
      <c r="E13" s="16"/>
      <c r="F13" s="6" t="n">
        <v>500</v>
      </c>
      <c r="H13" s="17" t="s">
        <v>68</v>
      </c>
      <c r="I13" s="17"/>
      <c r="J13" s="17"/>
      <c r="K13" s="17"/>
      <c r="L13" s="17"/>
    </row>
    <row r="14" customFormat="false" ht="19.5" hidden="false" customHeight="true" outlineLevel="0" collapsed="false">
      <c r="B14" s="16" t="s">
        <v>69</v>
      </c>
      <c r="C14" s="16"/>
      <c r="D14" s="16"/>
      <c r="E14" s="16"/>
      <c r="F14" s="6" t="n">
        <v>80</v>
      </c>
      <c r="H14" s="17" t="s">
        <v>70</v>
      </c>
      <c r="I14" s="17"/>
      <c r="J14" s="17"/>
      <c r="K14" s="17"/>
      <c r="L14" s="17"/>
    </row>
    <row r="15" customFormat="false" ht="19.5" hidden="false" customHeight="true" outlineLevel="0" collapsed="false">
      <c r="B15" s="16" t="s">
        <v>71</v>
      </c>
      <c r="C15" s="16"/>
      <c r="D15" s="16"/>
      <c r="E15" s="16"/>
      <c r="F15" s="6" t="n">
        <v>100</v>
      </c>
    </row>
    <row r="16" customFormat="false" ht="19.5" hidden="false" customHeight="true" outlineLevel="0" collapsed="false">
      <c r="B16" s="16" t="s">
        <v>72</v>
      </c>
      <c r="C16" s="16"/>
      <c r="D16" s="16"/>
      <c r="E16" s="16"/>
      <c r="F16" s="6" t="n">
        <v>0</v>
      </c>
    </row>
    <row r="17" customFormat="false" ht="15" hidden="false" customHeight="true" outlineLevel="0" collapsed="false">
      <c r="B17" s="19" t="s">
        <v>73</v>
      </c>
      <c r="C17" s="19"/>
      <c r="D17" s="19"/>
      <c r="E17" s="19"/>
      <c r="F17" s="13" t="n">
        <f aca="false">SUM(F13:F16)</f>
        <v>680</v>
      </c>
      <c r="H17" s="17" t="s">
        <v>74</v>
      </c>
      <c r="I17" s="17"/>
      <c r="J17" s="17"/>
      <c r="K17" s="17"/>
      <c r="L17" s="17"/>
    </row>
    <row r="19" customFormat="false" ht="15" hidden="false" customHeight="false" outlineLevel="0" collapsed="false">
      <c r="A19" s="3" t="s">
        <v>75</v>
      </c>
    </row>
    <row r="20" customFormat="false" ht="30" hidden="false" customHeight="true" outlineLevel="0" collapsed="false">
      <c r="A20" s="4" t="s">
        <v>76</v>
      </c>
      <c r="B20" s="4" t="s">
        <v>77</v>
      </c>
      <c r="C20" s="4" t="s">
        <v>78</v>
      </c>
      <c r="D20" s="4" t="s">
        <v>6</v>
      </c>
      <c r="E20" s="4" t="s">
        <v>79</v>
      </c>
      <c r="F20" s="4" t="s">
        <v>24</v>
      </c>
      <c r="G20" s="4" t="s">
        <v>80</v>
      </c>
      <c r="H20" s="4" t="s">
        <v>81</v>
      </c>
      <c r="I20" s="4" t="s">
        <v>82</v>
      </c>
      <c r="J20" s="4" t="s">
        <v>83</v>
      </c>
      <c r="K20" s="4" t="s">
        <v>84</v>
      </c>
      <c r="L20" s="4" t="s">
        <v>85</v>
      </c>
    </row>
    <row r="21" customFormat="false" ht="19.5" hidden="false" customHeight="true" outlineLevel="0" collapsed="false">
      <c r="A21" s="20" t="n">
        <v>1</v>
      </c>
      <c r="B21" s="21" t="s">
        <v>3</v>
      </c>
      <c r="C21" s="8" t="n">
        <v>3</v>
      </c>
      <c r="D21" s="6" t="n">
        <v>250</v>
      </c>
      <c r="E21" s="6" t="n">
        <v>150</v>
      </c>
      <c r="F21" s="11" t="n">
        <f aca="false">IF(M21=1,ROUND(C21*D21+E21,2),"")</f>
        <v>900</v>
      </c>
      <c r="G21" s="11" t="n">
        <f aca="false">IF(M21=1,IF(B21="Airbnb",ROUND(F21*IF($F$6&gt;1,$F$6/100,$F$6),2)+ROUND(F21*IF($F$7&gt;1,$F$7/100,$F$7),2),ROUND(F21*IF($G$6&gt;1,$G$6/100,$G$6),2)+ROUND(F21*IF($G$7&gt;1,$G$7/100,$G$7),2)),"")</f>
        <v>144</v>
      </c>
      <c r="H21" s="11" t="n">
        <f aca="false">IF(M21=1,F21-G21,"")</f>
        <v>756</v>
      </c>
      <c r="I21" s="11" t="n">
        <f aca="false">IF(M21=1,ROUND(H21*IF($F$9&gt;1,$F$9/100,$F$9),2),"")</f>
        <v>0</v>
      </c>
      <c r="J21" s="11" t="n">
        <f aca="false">IF(M21=1,$F$8,"")</f>
        <v>200</v>
      </c>
      <c r="K21" s="13" t="n">
        <f aca="false">IF(M21=1,H21-I21-J21,"")</f>
        <v>556</v>
      </c>
      <c r="L21" s="10" t="str">
        <f aca="false">IF(B21="",IF(C21+D21+E21&gt;0,"Escolha o site",""),IF(B21="Airbnb",IF(C21&lt;1,"Preencha as noites",IF(K21&lt;0,"A diária não cobre o custo","Cobre o custo")),IF(B21="Booking.com",IF(C21&lt;1,"Preencha as noites",IF(K21&lt;0,"A diária não cobre o custo","Cobre o custo")),"Escolha o site da lista")))</f>
        <v>Cobre o custo</v>
      </c>
      <c r="M21" s="22" t="n">
        <f aca="false">IF(C21&gt;=1,IF(B21="Airbnb",1,IF(B21="Booking.com",1,0)),0)</f>
        <v>1</v>
      </c>
      <c r="N21" s="23" t="n">
        <f aca="false">IF(M21=1,C21,0)</f>
        <v>3</v>
      </c>
      <c r="O21" s="24" t="n">
        <f aca="false">IF(M21=1,E21,0)</f>
        <v>150</v>
      </c>
      <c r="P21" s="22" t="n">
        <f aca="false">IF(M21=1,ROUND(C21*D21,2),0)</f>
        <v>750</v>
      </c>
    </row>
    <row r="22" customFormat="false" ht="19.5" hidden="false" customHeight="true" outlineLevel="0" collapsed="false">
      <c r="A22" s="20" t="n">
        <v>2</v>
      </c>
      <c r="B22" s="21" t="s">
        <v>4</v>
      </c>
      <c r="C22" s="8" t="n">
        <v>2</v>
      </c>
      <c r="D22" s="6" t="n">
        <v>260</v>
      </c>
      <c r="E22" s="6" t="n">
        <v>150</v>
      </c>
      <c r="F22" s="11" t="n">
        <f aca="false">IF(M22=1,ROUND(C22*D22+E22,2),"")</f>
        <v>670</v>
      </c>
      <c r="G22" s="11" t="n">
        <f aca="false">IF(M22=1,IF(B22="Airbnb",ROUND(F22*IF($F$6&gt;1,$F$6/100,$F$6),2)+ROUND(F22*IF($F$7&gt;1,$F$7/100,$F$7),2),ROUND(F22*IF($G$6&gt;1,$G$6/100,$G$6),2)+ROUND(F22*IF($G$7&gt;1,$G$7/100,$G$7),2)),"")</f>
        <v>100.5</v>
      </c>
      <c r="H22" s="11" t="n">
        <f aca="false">IF(M22=1,F22-G22,"")</f>
        <v>569.5</v>
      </c>
      <c r="I22" s="11" t="n">
        <f aca="false">IF(M22=1,ROUND(H22*IF($F$9&gt;1,$F$9/100,$F$9),2),"")</f>
        <v>0</v>
      </c>
      <c r="J22" s="11" t="n">
        <f aca="false">IF(M22=1,$F$8,"")</f>
        <v>200</v>
      </c>
      <c r="K22" s="13" t="n">
        <f aca="false">IF(M22=1,H22-I22-J22,"")</f>
        <v>369.5</v>
      </c>
      <c r="L22" s="10" t="str">
        <f aca="false">IF(B22="",IF(C22+D22+E22&gt;0,"Escolha o site",""),IF(B22="Airbnb",IF(C22&lt;1,"Preencha as noites",IF(K22&lt;0,"A diária não cobre o custo","Cobre o custo")),IF(B22="Booking.com",IF(C22&lt;1,"Preencha as noites",IF(K22&lt;0,"A diária não cobre o custo","Cobre o custo")),"Escolha o site da lista")))</f>
        <v>Cobre o custo</v>
      </c>
      <c r="M22" s="22" t="n">
        <f aca="false">IF(C22&gt;=1,IF(B22="Airbnb",1,IF(B22="Booking.com",1,0)),0)</f>
        <v>1</v>
      </c>
      <c r="N22" s="23" t="n">
        <f aca="false">IF(M22=1,C22,0)</f>
        <v>2</v>
      </c>
      <c r="O22" s="24" t="n">
        <f aca="false">IF(M22=1,E22,0)</f>
        <v>150</v>
      </c>
      <c r="P22" s="22" t="n">
        <f aca="false">IF(M22=1,ROUND(C22*D22,2),0)</f>
        <v>520</v>
      </c>
    </row>
    <row r="23" customFormat="false" ht="19.5" hidden="false" customHeight="true" outlineLevel="0" collapsed="false">
      <c r="A23" s="20" t="n">
        <v>3</v>
      </c>
      <c r="B23" s="21" t="s">
        <v>3</v>
      </c>
      <c r="C23" s="8" t="n">
        <v>4</v>
      </c>
      <c r="D23" s="6" t="n">
        <v>230</v>
      </c>
      <c r="E23" s="6" t="n">
        <v>150</v>
      </c>
      <c r="F23" s="11" t="n">
        <f aca="false">IF(M23=1,ROUND(C23*D23+E23,2),"")</f>
        <v>1070</v>
      </c>
      <c r="G23" s="11" t="n">
        <f aca="false">IF(M23=1,IF(B23="Airbnb",ROUND(F23*IF($F$6&gt;1,$F$6/100,$F$6),2)+ROUND(F23*IF($F$7&gt;1,$F$7/100,$F$7),2),ROUND(F23*IF($G$6&gt;1,$G$6/100,$G$6),2)+ROUND(F23*IF($G$7&gt;1,$G$7/100,$G$7),2)),"")</f>
        <v>171.2</v>
      </c>
      <c r="H23" s="11" t="n">
        <f aca="false">IF(M23=1,F23-G23,"")</f>
        <v>898.8</v>
      </c>
      <c r="I23" s="11" t="n">
        <f aca="false">IF(M23=1,ROUND(H23*IF($F$9&gt;1,$F$9/100,$F$9),2),"")</f>
        <v>0</v>
      </c>
      <c r="J23" s="11" t="n">
        <f aca="false">IF(M23=1,$F$8,"")</f>
        <v>200</v>
      </c>
      <c r="K23" s="13" t="n">
        <f aca="false">IF(M23=1,H23-I23-J23,"")</f>
        <v>698.8</v>
      </c>
      <c r="L23" s="10" t="str">
        <f aca="false">IF(B23="",IF(C23+D23+E23&gt;0,"Escolha o site",""),IF(B23="Airbnb",IF(C23&lt;1,"Preencha as noites",IF(K23&lt;0,"A diária não cobre o custo","Cobre o custo")),IF(B23="Booking.com",IF(C23&lt;1,"Preencha as noites",IF(K23&lt;0,"A diária não cobre o custo","Cobre o custo")),"Escolha o site da lista")))</f>
        <v>Cobre o custo</v>
      </c>
      <c r="M23" s="22" t="n">
        <f aca="false">IF(C23&gt;=1,IF(B23="Airbnb",1,IF(B23="Booking.com",1,0)),0)</f>
        <v>1</v>
      </c>
      <c r="N23" s="23" t="n">
        <f aca="false">IF(M23=1,C23,0)</f>
        <v>4</v>
      </c>
      <c r="O23" s="24" t="n">
        <f aca="false">IF(M23=1,E23,0)</f>
        <v>150</v>
      </c>
      <c r="P23" s="22" t="n">
        <f aca="false">IF(M23=1,ROUND(C23*D23,2),0)</f>
        <v>920</v>
      </c>
    </row>
    <row r="24" customFormat="false" ht="19.5" hidden="false" customHeight="true" outlineLevel="0" collapsed="false">
      <c r="A24" s="20" t="n">
        <v>4</v>
      </c>
      <c r="B24" s="21" t="s">
        <v>3</v>
      </c>
      <c r="C24" s="8" t="n">
        <v>2</v>
      </c>
      <c r="D24" s="6" t="n">
        <v>280</v>
      </c>
      <c r="E24" s="6" t="n">
        <v>150</v>
      </c>
      <c r="F24" s="11" t="n">
        <f aca="false">IF(M24=1,ROUND(C24*D24+E24,2),"")</f>
        <v>710</v>
      </c>
      <c r="G24" s="11" t="n">
        <f aca="false">IF(M24=1,IF(B24="Airbnb",ROUND(F24*IF($F$6&gt;1,$F$6/100,$F$6),2)+ROUND(F24*IF($F$7&gt;1,$F$7/100,$F$7),2),ROUND(F24*IF($G$6&gt;1,$G$6/100,$G$6),2)+ROUND(F24*IF($G$7&gt;1,$G$7/100,$G$7),2)),"")</f>
        <v>113.6</v>
      </c>
      <c r="H24" s="11" t="n">
        <f aca="false">IF(M24=1,F24-G24,"")</f>
        <v>596.4</v>
      </c>
      <c r="I24" s="11" t="n">
        <f aca="false">IF(M24=1,ROUND(H24*IF($F$9&gt;1,$F$9/100,$F$9),2),"")</f>
        <v>0</v>
      </c>
      <c r="J24" s="11" t="n">
        <f aca="false">IF(M24=1,$F$8,"")</f>
        <v>200</v>
      </c>
      <c r="K24" s="13" t="n">
        <f aca="false">IF(M24=1,H24-I24-J24,"")</f>
        <v>396.4</v>
      </c>
      <c r="L24" s="10" t="str">
        <f aca="false">IF(B24="",IF(C24+D24+E24&gt;0,"Escolha o site",""),IF(B24="Airbnb",IF(C24&lt;1,"Preencha as noites",IF(K24&lt;0,"A diária não cobre o custo","Cobre o custo")),IF(B24="Booking.com",IF(C24&lt;1,"Preencha as noites",IF(K24&lt;0,"A diária não cobre o custo","Cobre o custo")),"Escolha o site da lista")))</f>
        <v>Cobre o custo</v>
      </c>
      <c r="M24" s="22" t="n">
        <f aca="false">IF(C24&gt;=1,IF(B24="Airbnb",1,IF(B24="Booking.com",1,0)),0)</f>
        <v>1</v>
      </c>
      <c r="N24" s="23" t="n">
        <f aca="false">IF(M24=1,C24,0)</f>
        <v>2</v>
      </c>
      <c r="O24" s="24" t="n">
        <f aca="false">IF(M24=1,E24,0)</f>
        <v>150</v>
      </c>
      <c r="P24" s="22" t="n">
        <f aca="false">IF(M24=1,ROUND(C24*D24,2),0)</f>
        <v>560</v>
      </c>
    </row>
    <row r="25" customFormat="false" ht="19.5" hidden="false" customHeight="true" outlineLevel="0" collapsed="false">
      <c r="A25" s="20" t="n">
        <v>5</v>
      </c>
      <c r="B25" s="21" t="s">
        <v>4</v>
      </c>
      <c r="C25" s="8" t="n">
        <v>3</v>
      </c>
      <c r="D25" s="6" t="n">
        <v>250</v>
      </c>
      <c r="E25" s="6" t="n">
        <v>150</v>
      </c>
      <c r="F25" s="11" t="n">
        <f aca="false">IF(M25=1,ROUND(C25*D25+E25,2),"")</f>
        <v>900</v>
      </c>
      <c r="G25" s="11" t="n">
        <f aca="false">IF(M25=1,IF(B25="Airbnb",ROUND(F25*IF($F$6&gt;1,$F$6/100,$F$6),2)+ROUND(F25*IF($F$7&gt;1,$F$7/100,$F$7),2),ROUND(F25*IF($G$6&gt;1,$G$6/100,$G$6),2)+ROUND(F25*IF($G$7&gt;1,$G$7/100,$G$7),2)),"")</f>
        <v>135</v>
      </c>
      <c r="H25" s="11" t="n">
        <f aca="false">IF(M25=1,F25-G25,"")</f>
        <v>765</v>
      </c>
      <c r="I25" s="11" t="n">
        <f aca="false">IF(M25=1,ROUND(H25*IF($F$9&gt;1,$F$9/100,$F$9),2),"")</f>
        <v>0</v>
      </c>
      <c r="J25" s="11" t="n">
        <f aca="false">IF(M25=1,$F$8,"")</f>
        <v>200</v>
      </c>
      <c r="K25" s="13" t="n">
        <f aca="false">IF(M25=1,H25-I25-J25,"")</f>
        <v>565</v>
      </c>
      <c r="L25" s="10" t="str">
        <f aca="false">IF(B25="",IF(C25+D25+E25&gt;0,"Escolha o site",""),IF(B25="Airbnb",IF(C25&lt;1,"Preencha as noites",IF(K25&lt;0,"A diária não cobre o custo","Cobre o custo")),IF(B25="Booking.com",IF(C25&lt;1,"Preencha as noites",IF(K25&lt;0,"A diária não cobre o custo","Cobre o custo")),"Escolha o site da lista")))</f>
        <v>Cobre o custo</v>
      </c>
      <c r="M25" s="22" t="n">
        <f aca="false">IF(C25&gt;=1,IF(B25="Airbnb",1,IF(B25="Booking.com",1,0)),0)</f>
        <v>1</v>
      </c>
      <c r="N25" s="23" t="n">
        <f aca="false">IF(M25=1,C25,0)</f>
        <v>3</v>
      </c>
      <c r="O25" s="24" t="n">
        <f aca="false">IF(M25=1,E25,0)</f>
        <v>150</v>
      </c>
      <c r="P25" s="22" t="n">
        <f aca="false">IF(M25=1,ROUND(C25*D25,2),0)</f>
        <v>750</v>
      </c>
    </row>
    <row r="26" customFormat="false" ht="19.5" hidden="false" customHeight="true" outlineLevel="0" collapsed="false">
      <c r="A26" s="20" t="n">
        <v>6</v>
      </c>
      <c r="B26" s="21" t="s">
        <v>3</v>
      </c>
      <c r="C26" s="8" t="n">
        <v>2</v>
      </c>
      <c r="D26" s="6" t="n">
        <v>300</v>
      </c>
      <c r="E26" s="6" t="n">
        <v>150</v>
      </c>
      <c r="F26" s="11" t="n">
        <f aca="false">IF(M26=1,ROUND(C26*D26+E26,2),"")</f>
        <v>750</v>
      </c>
      <c r="G26" s="11" t="n">
        <f aca="false">IF(M26=1,IF(B26="Airbnb",ROUND(F26*IF($F$6&gt;1,$F$6/100,$F$6),2)+ROUND(F26*IF($F$7&gt;1,$F$7/100,$F$7),2),ROUND(F26*IF($G$6&gt;1,$G$6/100,$G$6),2)+ROUND(F26*IF($G$7&gt;1,$G$7/100,$G$7),2)),"")</f>
        <v>120</v>
      </c>
      <c r="H26" s="11" t="n">
        <f aca="false">IF(M26=1,F26-G26,"")</f>
        <v>630</v>
      </c>
      <c r="I26" s="11" t="n">
        <f aca="false">IF(M26=1,ROUND(H26*IF($F$9&gt;1,$F$9/100,$F$9),2),"")</f>
        <v>0</v>
      </c>
      <c r="J26" s="11" t="n">
        <f aca="false">IF(M26=1,$F$8,"")</f>
        <v>200</v>
      </c>
      <c r="K26" s="13" t="n">
        <f aca="false">IF(M26=1,H26-I26-J26,"")</f>
        <v>430</v>
      </c>
      <c r="L26" s="10" t="str">
        <f aca="false">IF(B26="",IF(C26+D26+E26&gt;0,"Escolha o site",""),IF(B26="Airbnb",IF(C26&lt;1,"Preencha as noites",IF(K26&lt;0,"A diária não cobre o custo","Cobre o custo")),IF(B26="Booking.com",IF(C26&lt;1,"Preencha as noites",IF(K26&lt;0,"A diária não cobre o custo","Cobre o custo")),"Escolha o site da lista")))</f>
        <v>Cobre o custo</v>
      </c>
      <c r="M26" s="22" t="n">
        <f aca="false">IF(C26&gt;=1,IF(B26="Airbnb",1,IF(B26="Booking.com",1,0)),0)</f>
        <v>1</v>
      </c>
      <c r="N26" s="23" t="n">
        <f aca="false">IF(M26=1,C26,0)</f>
        <v>2</v>
      </c>
      <c r="O26" s="24" t="n">
        <f aca="false">IF(M26=1,E26,0)</f>
        <v>150</v>
      </c>
      <c r="P26" s="22" t="n">
        <f aca="false">IF(M26=1,ROUND(C26*D26,2),0)</f>
        <v>600</v>
      </c>
    </row>
    <row r="27" customFormat="false" ht="19.5" hidden="false" customHeight="true" outlineLevel="0" collapsed="false">
      <c r="A27" s="20" t="n">
        <v>7</v>
      </c>
      <c r="B27" s="21"/>
      <c r="C27" s="8"/>
      <c r="D27" s="6"/>
      <c r="E27" s="6"/>
      <c r="F27" s="11" t="str">
        <f aca="false">IF(M27=1,ROUND(C27*D27+E27,2),"")</f>
        <v/>
      </c>
      <c r="G27" s="11" t="str">
        <f aca="false">IF(M27=1,IF(B27="Airbnb",ROUND(F27*IF($F$6&gt;1,$F$6/100,$F$6),2)+ROUND(F27*IF($F$7&gt;1,$F$7/100,$F$7),2),ROUND(F27*IF($G$6&gt;1,$G$6/100,$G$6),2)+ROUND(F27*IF($G$7&gt;1,$G$7/100,$G$7),2)),"")</f>
        <v/>
      </c>
      <c r="H27" s="11" t="str">
        <f aca="false">IF(M27=1,F27-G27,"")</f>
        <v/>
      </c>
      <c r="I27" s="11" t="str">
        <f aca="false">IF(M27=1,ROUND(H27*IF($F$9&gt;1,$F$9/100,$F$9),2),"")</f>
        <v/>
      </c>
      <c r="J27" s="11" t="str">
        <f aca="false">IF(M27=1,$F$8,"")</f>
        <v/>
      </c>
      <c r="K27" s="13" t="str">
        <f aca="false">IF(M27=1,H27-I27-J27,"")</f>
        <v/>
      </c>
      <c r="L27" s="10" t="str">
        <f aca="false">IF(B27="",IF(C27+D27+E27&gt;0,"Escolha o site",""),IF(B27="Airbnb",IF(C27&lt;1,"Preencha as noites",IF(K27&lt;0,"A diária não cobre o custo","Cobre o custo")),IF(B27="Booking.com",IF(C27&lt;1,"Preencha as noites",IF(K27&lt;0,"A diária não cobre o custo","Cobre o custo")),"Escolha o site da lista")))</f>
        <v/>
      </c>
      <c r="M27" s="22" t="n">
        <f aca="false">IF(C27&gt;=1,IF(B27="Airbnb",1,IF(B27="Booking.com",1,0)),0)</f>
        <v>0</v>
      </c>
      <c r="N27" s="22" t="n">
        <f aca="false">IF(M27=1,C27,0)</f>
        <v>0</v>
      </c>
      <c r="O27" s="22" t="n">
        <f aca="false">IF(M27=1,E27,0)</f>
        <v>0</v>
      </c>
      <c r="P27" s="22" t="n">
        <f aca="false">IF(M27=1,ROUND(C27*D27,2),0)</f>
        <v>0</v>
      </c>
    </row>
    <row r="28" customFormat="false" ht="19.5" hidden="false" customHeight="true" outlineLevel="0" collapsed="false">
      <c r="A28" s="20" t="n">
        <v>8</v>
      </c>
      <c r="B28" s="21"/>
      <c r="C28" s="8"/>
      <c r="D28" s="6"/>
      <c r="E28" s="6"/>
      <c r="F28" s="11" t="str">
        <f aca="false">IF(M28=1,ROUND(C28*D28+E28,2),"")</f>
        <v/>
      </c>
      <c r="G28" s="11" t="str">
        <f aca="false">IF(M28=1,IF(B28="Airbnb",ROUND(F28*IF($F$6&gt;1,$F$6/100,$F$6),2)+ROUND(F28*IF($F$7&gt;1,$F$7/100,$F$7),2),ROUND(F28*IF($G$6&gt;1,$G$6/100,$G$6),2)+ROUND(F28*IF($G$7&gt;1,$G$7/100,$G$7),2)),"")</f>
        <v/>
      </c>
      <c r="H28" s="11" t="str">
        <f aca="false">IF(M28=1,F28-G28,"")</f>
        <v/>
      </c>
      <c r="I28" s="11" t="str">
        <f aca="false">IF(M28=1,ROUND(H28*IF($F$9&gt;1,$F$9/100,$F$9),2),"")</f>
        <v/>
      </c>
      <c r="J28" s="11" t="str">
        <f aca="false">IF(M28=1,$F$8,"")</f>
        <v/>
      </c>
      <c r="K28" s="13" t="str">
        <f aca="false">IF(M28=1,H28-I28-J28,"")</f>
        <v/>
      </c>
      <c r="L28" s="10" t="str">
        <f aca="false">IF(B28="",IF(C28+D28+E28&gt;0,"Escolha o site",""),IF(B28="Airbnb",IF(C28&lt;1,"Preencha as noites",IF(K28&lt;0,"A diária não cobre o custo","Cobre o custo")),IF(B28="Booking.com",IF(C28&lt;1,"Preencha as noites",IF(K28&lt;0,"A diária não cobre o custo","Cobre o custo")),"Escolha o site da lista")))</f>
        <v/>
      </c>
      <c r="M28" s="22" t="n">
        <f aca="false">IF(C28&gt;=1,IF(B28="Airbnb",1,IF(B28="Booking.com",1,0)),0)</f>
        <v>0</v>
      </c>
      <c r="N28" s="22" t="n">
        <f aca="false">IF(M28=1,C28,0)</f>
        <v>0</v>
      </c>
      <c r="O28" s="22" t="n">
        <f aca="false">IF(M28=1,E28,0)</f>
        <v>0</v>
      </c>
      <c r="P28" s="22" t="n">
        <f aca="false">IF(M28=1,ROUND(C28*D28,2),0)</f>
        <v>0</v>
      </c>
    </row>
    <row r="29" customFormat="false" ht="19.5" hidden="false" customHeight="true" outlineLevel="0" collapsed="false">
      <c r="A29" s="20" t="n">
        <v>9</v>
      </c>
      <c r="B29" s="21"/>
      <c r="C29" s="8"/>
      <c r="D29" s="6"/>
      <c r="E29" s="6"/>
      <c r="F29" s="11" t="str">
        <f aca="false">IF(M29=1,ROUND(C29*D29+E29,2),"")</f>
        <v/>
      </c>
      <c r="G29" s="11" t="str">
        <f aca="false">IF(M29=1,IF(B29="Airbnb",ROUND(F29*IF($F$6&gt;1,$F$6/100,$F$6),2)+ROUND(F29*IF($F$7&gt;1,$F$7/100,$F$7),2),ROUND(F29*IF($G$6&gt;1,$G$6/100,$G$6),2)+ROUND(F29*IF($G$7&gt;1,$G$7/100,$G$7),2)),"")</f>
        <v/>
      </c>
      <c r="H29" s="11" t="str">
        <f aca="false">IF(M29=1,F29-G29,"")</f>
        <v/>
      </c>
      <c r="I29" s="11" t="str">
        <f aca="false">IF(M29=1,ROUND(H29*IF($F$9&gt;1,$F$9/100,$F$9),2),"")</f>
        <v/>
      </c>
      <c r="J29" s="11" t="str">
        <f aca="false">IF(M29=1,$F$8,"")</f>
        <v/>
      </c>
      <c r="K29" s="13" t="str">
        <f aca="false">IF(M29=1,H29-I29-J29,"")</f>
        <v/>
      </c>
      <c r="L29" s="10" t="str">
        <f aca="false">IF(B29="",IF(C29+D29+E29&gt;0,"Escolha o site",""),IF(B29="Airbnb",IF(C29&lt;1,"Preencha as noites",IF(K29&lt;0,"A diária não cobre o custo","Cobre o custo")),IF(B29="Booking.com",IF(C29&lt;1,"Preencha as noites",IF(K29&lt;0,"A diária não cobre o custo","Cobre o custo")),"Escolha o site da lista")))</f>
        <v/>
      </c>
      <c r="M29" s="22" t="n">
        <f aca="false">IF(C29&gt;=1,IF(B29="Airbnb",1,IF(B29="Booking.com",1,0)),0)</f>
        <v>0</v>
      </c>
      <c r="N29" s="22" t="n">
        <f aca="false">IF(M29=1,C29,0)</f>
        <v>0</v>
      </c>
      <c r="O29" s="22" t="n">
        <f aca="false">IF(M29=1,E29,0)</f>
        <v>0</v>
      </c>
      <c r="P29" s="22" t="n">
        <f aca="false">IF(M29=1,ROUND(C29*D29,2),0)</f>
        <v>0</v>
      </c>
    </row>
    <row r="30" customFormat="false" ht="19.5" hidden="false" customHeight="true" outlineLevel="0" collapsed="false">
      <c r="A30" s="20" t="n">
        <v>10</v>
      </c>
      <c r="B30" s="21"/>
      <c r="C30" s="8"/>
      <c r="D30" s="6"/>
      <c r="E30" s="6"/>
      <c r="F30" s="11" t="str">
        <f aca="false">IF(M30=1,ROUND(C30*D30+E30,2),"")</f>
        <v/>
      </c>
      <c r="G30" s="11" t="str">
        <f aca="false">IF(M30=1,IF(B30="Airbnb",ROUND(F30*IF($F$6&gt;1,$F$6/100,$F$6),2)+ROUND(F30*IF($F$7&gt;1,$F$7/100,$F$7),2),ROUND(F30*IF($G$6&gt;1,$G$6/100,$G$6),2)+ROUND(F30*IF($G$7&gt;1,$G$7/100,$G$7),2)),"")</f>
        <v/>
      </c>
      <c r="H30" s="11" t="str">
        <f aca="false">IF(M30=1,F30-G30,"")</f>
        <v/>
      </c>
      <c r="I30" s="11" t="str">
        <f aca="false">IF(M30=1,ROUND(H30*IF($F$9&gt;1,$F$9/100,$F$9),2),"")</f>
        <v/>
      </c>
      <c r="J30" s="11" t="str">
        <f aca="false">IF(M30=1,$F$8,"")</f>
        <v/>
      </c>
      <c r="K30" s="13" t="str">
        <f aca="false">IF(M30=1,H30-I30-J30,"")</f>
        <v/>
      </c>
      <c r="L30" s="10" t="str">
        <f aca="false">IF(B30="",IF(C30+D30+E30&gt;0,"Escolha o site",""),IF(B30="Airbnb",IF(C30&lt;1,"Preencha as noites",IF(K30&lt;0,"A diária não cobre o custo","Cobre o custo")),IF(B30="Booking.com",IF(C30&lt;1,"Preencha as noites",IF(K30&lt;0,"A diária não cobre o custo","Cobre o custo")),"Escolha o site da lista")))</f>
        <v/>
      </c>
      <c r="M30" s="22" t="n">
        <f aca="false">IF(C30&gt;=1,IF(B30="Airbnb",1,IF(B30="Booking.com",1,0)),0)</f>
        <v>0</v>
      </c>
      <c r="N30" s="22" t="n">
        <f aca="false">IF(M30=1,C30,0)</f>
        <v>0</v>
      </c>
      <c r="O30" s="22" t="n">
        <f aca="false">IF(M30=1,E30,0)</f>
        <v>0</v>
      </c>
      <c r="P30" s="22" t="n">
        <f aca="false">IF(M30=1,ROUND(C30*D30,2),0)</f>
        <v>0</v>
      </c>
    </row>
    <row r="31" customFormat="false" ht="19.5" hidden="false" customHeight="true" outlineLevel="0" collapsed="false">
      <c r="A31" s="20" t="n">
        <v>11</v>
      </c>
      <c r="B31" s="21"/>
      <c r="C31" s="8"/>
      <c r="D31" s="6"/>
      <c r="E31" s="6"/>
      <c r="F31" s="11" t="str">
        <f aca="false">IF(M31=1,ROUND(C31*D31+E31,2),"")</f>
        <v/>
      </c>
      <c r="G31" s="11" t="str">
        <f aca="false">IF(M31=1,IF(B31="Airbnb",ROUND(F31*IF($F$6&gt;1,$F$6/100,$F$6),2)+ROUND(F31*IF($F$7&gt;1,$F$7/100,$F$7),2),ROUND(F31*IF($G$6&gt;1,$G$6/100,$G$6),2)+ROUND(F31*IF($G$7&gt;1,$G$7/100,$G$7),2)),"")</f>
        <v/>
      </c>
      <c r="H31" s="11" t="str">
        <f aca="false">IF(M31=1,F31-G31,"")</f>
        <v/>
      </c>
      <c r="I31" s="11" t="str">
        <f aca="false">IF(M31=1,ROUND(H31*IF($F$9&gt;1,$F$9/100,$F$9),2),"")</f>
        <v/>
      </c>
      <c r="J31" s="11" t="str">
        <f aca="false">IF(M31=1,$F$8,"")</f>
        <v/>
      </c>
      <c r="K31" s="13" t="str">
        <f aca="false">IF(M31=1,H31-I31-J31,"")</f>
        <v/>
      </c>
      <c r="L31" s="10" t="str">
        <f aca="false">IF(B31="",IF(C31+D31+E31&gt;0,"Escolha o site",""),IF(B31="Airbnb",IF(C31&lt;1,"Preencha as noites",IF(K31&lt;0,"A diária não cobre o custo","Cobre o custo")),IF(B31="Booking.com",IF(C31&lt;1,"Preencha as noites",IF(K31&lt;0,"A diária não cobre o custo","Cobre o custo")),"Escolha o site da lista")))</f>
        <v/>
      </c>
      <c r="M31" s="22" t="n">
        <f aca="false">IF(C31&gt;=1,IF(B31="Airbnb",1,IF(B31="Booking.com",1,0)),0)</f>
        <v>0</v>
      </c>
      <c r="N31" s="22" t="n">
        <f aca="false">IF(M31=1,C31,0)</f>
        <v>0</v>
      </c>
      <c r="O31" s="22" t="n">
        <f aca="false">IF(M31=1,E31,0)</f>
        <v>0</v>
      </c>
      <c r="P31" s="22" t="n">
        <f aca="false">IF(M31=1,ROUND(C31*D31,2),0)</f>
        <v>0</v>
      </c>
    </row>
    <row r="32" customFormat="false" ht="19.5" hidden="false" customHeight="true" outlineLevel="0" collapsed="false">
      <c r="A32" s="20" t="n">
        <v>12</v>
      </c>
      <c r="B32" s="21"/>
      <c r="C32" s="8"/>
      <c r="D32" s="6"/>
      <c r="E32" s="6"/>
      <c r="F32" s="11" t="str">
        <f aca="false">IF(M32=1,ROUND(C32*D32+E32,2),"")</f>
        <v/>
      </c>
      <c r="G32" s="11" t="str">
        <f aca="false">IF(M32=1,IF(B32="Airbnb",ROUND(F32*IF($F$6&gt;1,$F$6/100,$F$6),2)+ROUND(F32*IF($F$7&gt;1,$F$7/100,$F$7),2),ROUND(F32*IF($G$6&gt;1,$G$6/100,$G$6),2)+ROUND(F32*IF($G$7&gt;1,$G$7/100,$G$7),2)),"")</f>
        <v/>
      </c>
      <c r="H32" s="11" t="str">
        <f aca="false">IF(M32=1,F32-G32,"")</f>
        <v/>
      </c>
      <c r="I32" s="11" t="str">
        <f aca="false">IF(M32=1,ROUND(H32*IF($F$9&gt;1,$F$9/100,$F$9),2),"")</f>
        <v/>
      </c>
      <c r="J32" s="11" t="str">
        <f aca="false">IF(M32=1,$F$8,"")</f>
        <v/>
      </c>
      <c r="K32" s="13" t="str">
        <f aca="false">IF(M32=1,H32-I32-J32,"")</f>
        <v/>
      </c>
      <c r="L32" s="10" t="str">
        <f aca="false">IF(B32="",IF(C32+D32+E32&gt;0,"Escolha o site",""),IF(B32="Airbnb",IF(C32&lt;1,"Preencha as noites",IF(K32&lt;0,"A diária não cobre o custo","Cobre o custo")),IF(B32="Booking.com",IF(C32&lt;1,"Preencha as noites",IF(K32&lt;0,"A diária não cobre o custo","Cobre o custo")),"Escolha o site da lista")))</f>
        <v/>
      </c>
      <c r="M32" s="22" t="n">
        <f aca="false">IF(C32&gt;=1,IF(B32="Airbnb",1,IF(B32="Booking.com",1,0)),0)</f>
        <v>0</v>
      </c>
      <c r="N32" s="22" t="n">
        <f aca="false">IF(M32=1,C32,0)</f>
        <v>0</v>
      </c>
      <c r="O32" s="22" t="n">
        <f aca="false">IF(M32=1,E32,0)</f>
        <v>0</v>
      </c>
      <c r="P32" s="22" t="n">
        <f aca="false">IF(M32=1,ROUND(C32*D32,2),0)</f>
        <v>0</v>
      </c>
    </row>
    <row r="33" customFormat="false" ht="19.5" hidden="false" customHeight="true" outlineLevel="0" collapsed="false">
      <c r="A33" s="20" t="n">
        <v>13</v>
      </c>
      <c r="B33" s="21"/>
      <c r="C33" s="8"/>
      <c r="D33" s="6"/>
      <c r="E33" s="6"/>
      <c r="F33" s="11" t="str">
        <f aca="false">IF(M33=1,ROUND(C33*D33+E33,2),"")</f>
        <v/>
      </c>
      <c r="G33" s="11" t="str">
        <f aca="false">IF(M33=1,IF(B33="Airbnb",ROUND(F33*IF($F$6&gt;1,$F$6/100,$F$6),2)+ROUND(F33*IF($F$7&gt;1,$F$7/100,$F$7),2),ROUND(F33*IF($G$6&gt;1,$G$6/100,$G$6),2)+ROUND(F33*IF($G$7&gt;1,$G$7/100,$G$7),2)),"")</f>
        <v/>
      </c>
      <c r="H33" s="11" t="str">
        <f aca="false">IF(M33=1,F33-G33,"")</f>
        <v/>
      </c>
      <c r="I33" s="11" t="str">
        <f aca="false">IF(M33=1,ROUND(H33*IF($F$9&gt;1,$F$9/100,$F$9),2),"")</f>
        <v/>
      </c>
      <c r="J33" s="11" t="str">
        <f aca="false">IF(M33=1,$F$8,"")</f>
        <v/>
      </c>
      <c r="K33" s="13" t="str">
        <f aca="false">IF(M33=1,H33-I33-J33,"")</f>
        <v/>
      </c>
      <c r="L33" s="10" t="str">
        <f aca="false">IF(B33="",IF(C33+D33+E33&gt;0,"Escolha o site",""),IF(B33="Airbnb",IF(C33&lt;1,"Preencha as noites",IF(K33&lt;0,"A diária não cobre o custo","Cobre o custo")),IF(B33="Booking.com",IF(C33&lt;1,"Preencha as noites",IF(K33&lt;0,"A diária não cobre o custo","Cobre o custo")),"Escolha o site da lista")))</f>
        <v/>
      </c>
      <c r="M33" s="22" t="n">
        <f aca="false">IF(C33&gt;=1,IF(B33="Airbnb",1,IF(B33="Booking.com",1,0)),0)</f>
        <v>0</v>
      </c>
      <c r="N33" s="22" t="n">
        <f aca="false">IF(M33=1,C33,0)</f>
        <v>0</v>
      </c>
      <c r="O33" s="22" t="n">
        <f aca="false">IF(M33=1,E33,0)</f>
        <v>0</v>
      </c>
      <c r="P33" s="22" t="n">
        <f aca="false">IF(M33=1,ROUND(C33*D33,2),0)</f>
        <v>0</v>
      </c>
    </row>
    <row r="34" customFormat="false" ht="19.5" hidden="false" customHeight="true" outlineLevel="0" collapsed="false">
      <c r="A34" s="20" t="n">
        <v>14</v>
      </c>
      <c r="B34" s="21"/>
      <c r="C34" s="8"/>
      <c r="D34" s="6"/>
      <c r="E34" s="6"/>
      <c r="F34" s="11" t="str">
        <f aca="false">IF(M34=1,ROUND(C34*D34+E34,2),"")</f>
        <v/>
      </c>
      <c r="G34" s="11" t="str">
        <f aca="false">IF(M34=1,IF(B34="Airbnb",ROUND(F34*IF($F$6&gt;1,$F$6/100,$F$6),2)+ROUND(F34*IF($F$7&gt;1,$F$7/100,$F$7),2),ROUND(F34*IF($G$6&gt;1,$G$6/100,$G$6),2)+ROUND(F34*IF($G$7&gt;1,$G$7/100,$G$7),2)),"")</f>
        <v/>
      </c>
      <c r="H34" s="11" t="str">
        <f aca="false">IF(M34=1,F34-G34,"")</f>
        <v/>
      </c>
      <c r="I34" s="11" t="str">
        <f aca="false">IF(M34=1,ROUND(H34*IF($F$9&gt;1,$F$9/100,$F$9),2),"")</f>
        <v/>
      </c>
      <c r="J34" s="11" t="str">
        <f aca="false">IF(M34=1,$F$8,"")</f>
        <v/>
      </c>
      <c r="K34" s="13" t="str">
        <f aca="false">IF(M34=1,H34-I34-J34,"")</f>
        <v/>
      </c>
      <c r="L34" s="10" t="str">
        <f aca="false">IF(B34="",IF(C34+D34+E34&gt;0,"Escolha o site",""),IF(B34="Airbnb",IF(C34&lt;1,"Preencha as noites",IF(K34&lt;0,"A diária não cobre o custo","Cobre o custo")),IF(B34="Booking.com",IF(C34&lt;1,"Preencha as noites",IF(K34&lt;0,"A diária não cobre o custo","Cobre o custo")),"Escolha o site da lista")))</f>
        <v/>
      </c>
      <c r="M34" s="22" t="n">
        <f aca="false">IF(C34&gt;=1,IF(B34="Airbnb",1,IF(B34="Booking.com",1,0)),0)</f>
        <v>0</v>
      </c>
      <c r="N34" s="22" t="n">
        <f aca="false">IF(M34=1,C34,0)</f>
        <v>0</v>
      </c>
      <c r="O34" s="22" t="n">
        <f aca="false">IF(M34=1,E34,0)</f>
        <v>0</v>
      </c>
      <c r="P34" s="22" t="n">
        <f aca="false">IF(M34=1,ROUND(C34*D34,2),0)</f>
        <v>0</v>
      </c>
    </row>
    <row r="35" customFormat="false" ht="19.5" hidden="false" customHeight="true" outlineLevel="0" collapsed="false">
      <c r="A35" s="20" t="n">
        <v>15</v>
      </c>
      <c r="B35" s="21"/>
      <c r="C35" s="8"/>
      <c r="D35" s="6"/>
      <c r="E35" s="6"/>
      <c r="F35" s="11" t="str">
        <f aca="false">IF(M35=1,ROUND(C35*D35+E35,2),"")</f>
        <v/>
      </c>
      <c r="G35" s="11" t="str">
        <f aca="false">IF(M35=1,IF(B35="Airbnb",ROUND(F35*IF($F$6&gt;1,$F$6/100,$F$6),2)+ROUND(F35*IF($F$7&gt;1,$F$7/100,$F$7),2),ROUND(F35*IF($G$6&gt;1,$G$6/100,$G$6),2)+ROUND(F35*IF($G$7&gt;1,$G$7/100,$G$7),2)),"")</f>
        <v/>
      </c>
      <c r="H35" s="11" t="str">
        <f aca="false">IF(M35=1,F35-G35,"")</f>
        <v/>
      </c>
      <c r="I35" s="11" t="str">
        <f aca="false">IF(M35=1,ROUND(H35*IF($F$9&gt;1,$F$9/100,$F$9),2),"")</f>
        <v/>
      </c>
      <c r="J35" s="11" t="str">
        <f aca="false">IF(M35=1,$F$8,"")</f>
        <v/>
      </c>
      <c r="K35" s="13" t="str">
        <f aca="false">IF(M35=1,H35-I35-J35,"")</f>
        <v/>
      </c>
      <c r="L35" s="10" t="str">
        <f aca="false">IF(B35="",IF(C35+D35+E35&gt;0,"Escolha o site",""),IF(B35="Airbnb",IF(C35&lt;1,"Preencha as noites",IF(K35&lt;0,"A diária não cobre o custo","Cobre o custo")),IF(B35="Booking.com",IF(C35&lt;1,"Preencha as noites",IF(K35&lt;0,"A diária não cobre o custo","Cobre o custo")),"Escolha o site da lista")))</f>
        <v/>
      </c>
      <c r="M35" s="22" t="n">
        <f aca="false">IF(C35&gt;=1,IF(B35="Airbnb",1,IF(B35="Booking.com",1,0)),0)</f>
        <v>0</v>
      </c>
      <c r="N35" s="22" t="n">
        <f aca="false">IF(M35=1,C35,0)</f>
        <v>0</v>
      </c>
      <c r="O35" s="22" t="n">
        <f aca="false">IF(M35=1,E35,0)</f>
        <v>0</v>
      </c>
      <c r="P35" s="22" t="n">
        <f aca="false">IF(M35=1,ROUND(C35*D35,2),0)</f>
        <v>0</v>
      </c>
    </row>
    <row r="37" customFormat="false" ht="15" hidden="false" customHeight="false" outlineLevel="0" collapsed="false">
      <c r="A37" s="3" t="s">
        <v>86</v>
      </c>
    </row>
    <row r="38" customFormat="false" ht="15" hidden="false" customHeight="true" outlineLevel="0" collapsed="false">
      <c r="B38" s="15"/>
      <c r="C38" s="15"/>
      <c r="D38" s="15"/>
      <c r="E38" s="15"/>
      <c r="F38" s="4" t="s">
        <v>3</v>
      </c>
      <c r="G38" s="4" t="s">
        <v>4</v>
      </c>
      <c r="H38" s="4" t="s">
        <v>87</v>
      </c>
      <c r="I38" s="15" t="s">
        <v>23</v>
      </c>
      <c r="J38" s="15"/>
      <c r="K38" s="15"/>
      <c r="L38" s="15"/>
    </row>
    <row r="39" customFormat="false" ht="19.5" hidden="false" customHeight="true" outlineLevel="0" collapsed="false">
      <c r="B39" s="16" t="s">
        <v>88</v>
      </c>
      <c r="C39" s="16"/>
      <c r="D39" s="16"/>
      <c r="E39" s="16"/>
      <c r="F39" s="25" t="n">
        <f aca="false">SUMIF($B$21:$B$35,"Airbnb",$M$21:$M$35)</f>
        <v>4</v>
      </c>
      <c r="G39" s="25" t="n">
        <f aca="false">SUMIF($B$21:$B$35,"Booking.com",$M$21:$M$35)</f>
        <v>2</v>
      </c>
      <c r="H39" s="25" t="n">
        <f aca="false">F39+G39</f>
        <v>6</v>
      </c>
      <c r="I39" s="17" t="s">
        <v>89</v>
      </c>
      <c r="J39" s="17"/>
      <c r="K39" s="17"/>
      <c r="L39" s="17"/>
    </row>
    <row r="40" customFormat="false" ht="19.5" hidden="false" customHeight="true" outlineLevel="0" collapsed="false">
      <c r="B40" s="19" t="s">
        <v>90</v>
      </c>
      <c r="C40" s="19"/>
      <c r="D40" s="19"/>
      <c r="E40" s="19"/>
      <c r="F40" s="26" t="n">
        <f aca="false">SUMIF($B$21:$B$35,"Airbnb",$N$21:$N$35)</f>
        <v>11</v>
      </c>
      <c r="G40" s="26" t="n">
        <f aca="false">SUMIF($B$21:$B$35,"Booking.com",$N$21:$N$35)</f>
        <v>5</v>
      </c>
      <c r="H40" s="26" t="n">
        <f aca="false">F40+G40</f>
        <v>16</v>
      </c>
      <c r="I40" s="17" t="s">
        <v>91</v>
      </c>
      <c r="J40" s="17"/>
      <c r="K40" s="17"/>
      <c r="L40" s="17"/>
    </row>
    <row r="41" customFormat="false" ht="19.5" hidden="false" customHeight="true" outlineLevel="0" collapsed="false">
      <c r="B41" s="16" t="s">
        <v>92</v>
      </c>
      <c r="C41" s="16"/>
      <c r="D41" s="16"/>
      <c r="E41" s="16"/>
      <c r="F41" s="14" t="n">
        <f aca="false">IF($F$10&gt;0,F40/$F$10,0)</f>
        <v>0.366666666666667</v>
      </c>
      <c r="G41" s="14" t="n">
        <f aca="false">IF($F$10&gt;0,G40/$F$10,0)</f>
        <v>0.166666666666667</v>
      </c>
      <c r="H41" s="14" t="n">
        <f aca="false">IF($F$10&gt;0,H40/$F$10,0)</f>
        <v>0.533333333333333</v>
      </c>
      <c r="I41" s="17" t="s">
        <v>93</v>
      </c>
      <c r="J41" s="17"/>
      <c r="K41" s="17"/>
      <c r="L41" s="17"/>
    </row>
    <row r="42" customFormat="false" ht="19.5" hidden="false" customHeight="true" outlineLevel="0" collapsed="false">
      <c r="B42" s="16" t="s">
        <v>94</v>
      </c>
      <c r="C42" s="16"/>
      <c r="D42" s="16"/>
      <c r="E42" s="16"/>
      <c r="F42" s="11" t="n">
        <f aca="false">SUMIF($B$21:$B$35,"Airbnb",$F$21:$F$35)</f>
        <v>3430</v>
      </c>
      <c r="G42" s="11" t="n">
        <f aca="false">SUMIF($B$21:$B$35,"Booking.com",$F$21:$F$35)</f>
        <v>1570</v>
      </c>
      <c r="H42" s="11" t="n">
        <f aca="false">F42+G42</f>
        <v>5000</v>
      </c>
      <c r="I42" s="17" t="s">
        <v>95</v>
      </c>
      <c r="J42" s="17"/>
      <c r="K42" s="17"/>
      <c r="L42" s="17"/>
    </row>
    <row r="43" customFormat="false" ht="19.5" hidden="false" customHeight="true" outlineLevel="0" collapsed="false">
      <c r="B43" s="16" t="s">
        <v>96</v>
      </c>
      <c r="C43" s="16"/>
      <c r="D43" s="16"/>
      <c r="E43" s="16"/>
      <c r="F43" s="11" t="n">
        <f aca="false">SUMIF($B$21:$B$35,"Airbnb",$G$21:$G$35)</f>
        <v>548.8</v>
      </c>
      <c r="G43" s="11" t="n">
        <f aca="false">SUMIF($B$21:$B$35,"Booking.com",$G$21:$G$35)</f>
        <v>235.5</v>
      </c>
      <c r="H43" s="11" t="n">
        <f aca="false">F43+G43</f>
        <v>784.3</v>
      </c>
      <c r="I43" s="17" t="s">
        <v>97</v>
      </c>
      <c r="J43" s="17"/>
      <c r="K43" s="17"/>
      <c r="L43" s="17"/>
    </row>
    <row r="44" customFormat="false" ht="19.5" hidden="false" customHeight="true" outlineLevel="0" collapsed="false">
      <c r="B44" s="19" t="s">
        <v>98</v>
      </c>
      <c r="C44" s="19"/>
      <c r="D44" s="19"/>
      <c r="E44" s="19"/>
      <c r="F44" s="13" t="n">
        <f aca="false">SUMIF($B$21:$B$35,"Airbnb",$H$21:$H$35)</f>
        <v>2881.2</v>
      </c>
      <c r="G44" s="13" t="n">
        <f aca="false">SUMIF($B$21:$B$35,"Booking.com",$H$21:$H$35)</f>
        <v>1334.5</v>
      </c>
      <c r="H44" s="13" t="n">
        <f aca="false">F44+G44</f>
        <v>4215.7</v>
      </c>
      <c r="I44" s="17" t="s">
        <v>99</v>
      </c>
      <c r="J44" s="17"/>
      <c r="K44" s="17"/>
      <c r="L44" s="17"/>
    </row>
    <row r="45" customFormat="false" ht="19.5" hidden="false" customHeight="true" outlineLevel="0" collapsed="false">
      <c r="B45" s="16" t="s">
        <v>32</v>
      </c>
      <c r="C45" s="16"/>
      <c r="D45" s="16"/>
      <c r="E45" s="16"/>
      <c r="F45" s="11" t="n">
        <f aca="false">SUMIF($B$21:$B$35,"Airbnb",$I$21:$I$35)</f>
        <v>0</v>
      </c>
      <c r="G45" s="11" t="n">
        <f aca="false">SUMIF($B$21:$B$35,"Booking.com",$I$21:$I$35)</f>
        <v>0</v>
      </c>
      <c r="H45" s="11" t="n">
        <f aca="false">F45+G45</f>
        <v>0</v>
      </c>
      <c r="I45" s="17" t="s">
        <v>100</v>
      </c>
      <c r="J45" s="17"/>
      <c r="K45" s="17"/>
      <c r="L45" s="17"/>
    </row>
    <row r="46" customFormat="false" ht="19.5" hidden="false" customHeight="true" outlineLevel="0" collapsed="false">
      <c r="B46" s="16" t="s">
        <v>101</v>
      </c>
      <c r="C46" s="16"/>
      <c r="D46" s="16"/>
      <c r="E46" s="16"/>
      <c r="F46" s="11" t="n">
        <f aca="false">SUMIF($B$21:$B$35,"Airbnb",$J$21:$J$35)</f>
        <v>800</v>
      </c>
      <c r="G46" s="11" t="n">
        <f aca="false">SUMIF($B$21:$B$35,"Booking.com",$J$21:$J$35)</f>
        <v>400</v>
      </c>
      <c r="H46" s="11" t="n">
        <f aca="false">F46+G46</f>
        <v>1200</v>
      </c>
      <c r="I46" s="17" t="s">
        <v>102</v>
      </c>
      <c r="J46" s="17"/>
      <c r="K46" s="17"/>
      <c r="L46" s="17"/>
    </row>
    <row r="47" customFormat="false" ht="19.5" hidden="false" customHeight="true" outlineLevel="0" collapsed="false">
      <c r="B47" s="16" t="s">
        <v>103</v>
      </c>
      <c r="C47" s="16"/>
      <c r="D47" s="16"/>
      <c r="E47" s="16"/>
      <c r="F47" s="11" t="n">
        <f aca="false">SUMIF($B$21:$B$35,"Airbnb",$K$21:$K$35)</f>
        <v>2081.2</v>
      </c>
      <c r="G47" s="11" t="n">
        <f aca="false">SUMIF($B$21:$B$35,"Booking.com",$K$21:$K$35)</f>
        <v>934.5</v>
      </c>
      <c r="H47" s="11" t="n">
        <f aca="false">F47+G47</f>
        <v>3015.7</v>
      </c>
      <c r="I47" s="17" t="s">
        <v>104</v>
      </c>
      <c r="J47" s="17"/>
      <c r="K47" s="17"/>
      <c r="L47" s="17"/>
    </row>
    <row r="48" customFormat="false" ht="19.5" hidden="false" customHeight="true" outlineLevel="0" collapsed="false">
      <c r="B48" s="16" t="s">
        <v>73</v>
      </c>
      <c r="C48" s="16"/>
      <c r="D48" s="16"/>
      <c r="E48" s="16"/>
      <c r="F48" s="11" t="n">
        <f aca="false">IF($H$40=0,0,ROUND($F$17*F40/$H$40,2))</f>
        <v>467.5</v>
      </c>
      <c r="G48" s="11" t="n">
        <f aca="false">IF($H$40=0,0,$F$17-F48)</f>
        <v>212.5</v>
      </c>
      <c r="H48" s="11" t="n">
        <f aca="false">$F$17</f>
        <v>680</v>
      </c>
      <c r="I48" s="17" t="s">
        <v>105</v>
      </c>
      <c r="J48" s="17"/>
      <c r="K48" s="17"/>
      <c r="L48" s="17"/>
    </row>
    <row r="49" customFormat="false" ht="19.5" hidden="false" customHeight="true" outlineLevel="0" collapsed="false">
      <c r="B49" s="19" t="s">
        <v>106</v>
      </c>
      <c r="C49" s="19"/>
      <c r="D49" s="19"/>
      <c r="E49" s="19"/>
      <c r="F49" s="13" t="n">
        <f aca="false">F47-F48</f>
        <v>1613.7</v>
      </c>
      <c r="G49" s="13" t="n">
        <f aca="false">G47-G48</f>
        <v>722</v>
      </c>
      <c r="H49" s="13" t="n">
        <f aca="false">H47-H48</f>
        <v>2335.7</v>
      </c>
      <c r="I49" s="17" t="s">
        <v>107</v>
      </c>
      <c r="J49" s="17"/>
      <c r="K49" s="17"/>
      <c r="L49" s="17"/>
    </row>
    <row r="50" customFormat="false" ht="21.75" hidden="false" customHeight="true" outlineLevel="0" collapsed="false">
      <c r="B50" s="16" t="s">
        <v>40</v>
      </c>
      <c r="C50" s="16"/>
      <c r="D50" s="16"/>
      <c r="E50" s="16"/>
      <c r="F50" s="27" t="str">
        <f aca="false">IF(H39=0,"Preencha as reservas do mês",IF(H49&lt;0,"A diária não cobre o custo: o mês fecha abaixo de zero","O mês cobre os custos"))</f>
        <v>O mês cobre os custos</v>
      </c>
      <c r="G50" s="27"/>
      <c r="H50" s="27"/>
      <c r="I50" s="27"/>
      <c r="J50" s="27"/>
      <c r="K50" s="27"/>
      <c r="L50" s="27"/>
    </row>
    <row r="51" customFormat="false" ht="21.75" hidden="false" customHeight="true" outlineLevel="0" collapsed="false">
      <c r="B51" s="16" t="s">
        <v>20</v>
      </c>
      <c r="C51" s="16"/>
      <c r="D51" s="16"/>
      <c r="E51" s="16"/>
      <c r="F51" s="27" t="str">
        <f aca="false">IF(SUMIF($F$6:$G$10,"&lt;0")+SUMIF($F$13:$F$16,"&lt;0")+SUMIF($C$21:$E$35,"&lt;0")&lt;0,"Tem valor negativo nas células amarelas",IF(H40&gt;$F$10,"Há mais noites que dias no mês",IF(IF($F$6&gt;1,$F$6/100,$F$6)+IF($F$7&gt;1,$F$7/100,$F$7)&gt;=1,"Taxas do Airbnb somam 100%",IF(IF($G$6&gt;1,$G$6/100,$G$6)+IF($G$7&gt;1,$G$7/100,$G$7)&gt;=1,"Taxas do Booking.com somam 100%","Tudo certo"))))</f>
        <v>Tudo certo</v>
      </c>
      <c r="G51" s="27"/>
      <c r="H51" s="27"/>
      <c r="I51" s="27"/>
      <c r="J51" s="27"/>
      <c r="K51" s="27"/>
      <c r="L51" s="27"/>
    </row>
    <row r="53" customFormat="false" ht="15" hidden="false" customHeight="false" outlineLevel="0" collapsed="false">
      <c r="A53" s="3" t="s">
        <v>108</v>
      </c>
    </row>
    <row r="54" customFormat="false" ht="15" hidden="false" customHeight="true" outlineLevel="0" collapsed="false">
      <c r="B54" s="15"/>
      <c r="C54" s="15"/>
      <c r="D54" s="15"/>
      <c r="E54" s="15"/>
      <c r="F54" s="4" t="s">
        <v>3</v>
      </c>
      <c r="G54" s="4" t="s">
        <v>4</v>
      </c>
      <c r="H54" s="15" t="s">
        <v>23</v>
      </c>
      <c r="I54" s="15"/>
      <c r="J54" s="15"/>
      <c r="K54" s="15"/>
      <c r="L54" s="15"/>
    </row>
    <row r="55" customFormat="false" ht="15" hidden="false" customHeight="true" outlineLevel="0" collapsed="false">
      <c r="B55" s="16" t="s">
        <v>109</v>
      </c>
      <c r="C55" s="16"/>
      <c r="D55" s="16"/>
      <c r="E55" s="16"/>
      <c r="F55" s="11" t="n">
        <f aca="false">IF(F40=0,0,ROUND(SUMIF($B$21:$B$35,"Airbnb",$P$21:$P$35)/F40,2))</f>
        <v>257.27</v>
      </c>
      <c r="G55" s="11" t="n">
        <f aca="false">IF(G40=0,0,ROUND(SUMIF($B$21:$B$35,"Booking.com",$P$21:$P$35)/G40,2))</f>
        <v>254</v>
      </c>
      <c r="H55" s="17" t="s">
        <v>110</v>
      </c>
      <c r="I55" s="17"/>
      <c r="J55" s="17"/>
      <c r="K55" s="17"/>
      <c r="L55" s="17"/>
    </row>
    <row r="56" customFormat="false" ht="30" hidden="false" customHeight="true" outlineLevel="0" collapsed="false">
      <c r="B56" s="19" t="s">
        <v>111</v>
      </c>
      <c r="C56" s="19"/>
      <c r="D56" s="19"/>
      <c r="E56" s="19"/>
      <c r="F56" s="13" t="n">
        <f aca="false">IF(F40=0,"Sem reservas",IF((1-IF($F$6&gt;1,$F$6/100,$F$6)-IF($F$7&gt;1,$F$7/100,$F$7))*(1-IF($F$9&gt;1,$F$9/100,$F$9))&lt;=0,"Revise as taxas",MAX(0,ROUND(((F39*$F$8+F48)/((1-IF($F$6&gt;1,$F$6/100,$F$6)-IF($F$7&gt;1,$F$7/100,$F$7))*(1-IF($F$9&gt;1,$F$9/100,$F$9)))-SUMIF($B$21:$B$35,"Airbnb",$O$21:$O$35))/F40,2))))</f>
        <v>82.63</v>
      </c>
      <c r="G56" s="13" t="n">
        <f aca="false">IF(G40=0,"Sem reservas",IF((1-IF($G$6&gt;1,$G$6/100,$G$6)-IF($G$7&gt;1,$G$7/100,$G$7))*(1-IF($F$9&gt;1,$F$9/100,$F$9))&lt;=0,"Revise as taxas",MAX(0,ROUND(((G39*$F$8+G48)/((1-IF($G$6&gt;1,$G$6/100,$G$6)-IF($G$7&gt;1,$G$7/100,$G$7))*(1-IF($F$9&gt;1,$F$9/100,$F$9)))-SUMIF($B$21:$B$35,"Booking.com",$O$21:$O$35))/G40,2))))</f>
        <v>84.12</v>
      </c>
      <c r="H56" s="17" t="s">
        <v>112</v>
      </c>
      <c r="I56" s="17"/>
      <c r="J56" s="17"/>
      <c r="K56" s="17"/>
      <c r="L56" s="17"/>
    </row>
    <row r="57" customFormat="false" ht="15" hidden="false" customHeight="true" outlineLevel="0" collapsed="false">
      <c r="B57" s="16" t="s">
        <v>113</v>
      </c>
      <c r="C57" s="16"/>
      <c r="D57" s="16"/>
      <c r="E57" s="16"/>
      <c r="F57" s="11" t="n">
        <f aca="false">IF(F40=0,0,IF(F56="Revise as taxas",0,F55-F56))</f>
        <v>174.64</v>
      </c>
      <c r="G57" s="11" t="n">
        <f aca="false">IF(G40=0,0,IF(G56="Revise as taxas",0,G55-G56))</f>
        <v>169.88</v>
      </c>
      <c r="H57" s="17" t="s">
        <v>114</v>
      </c>
      <c r="I57" s="17"/>
      <c r="J57" s="17"/>
      <c r="K57" s="17"/>
      <c r="L57" s="17"/>
    </row>
    <row r="59" customFormat="false" ht="30" hidden="false" customHeight="true" outlineLevel="0" collapsed="false">
      <c r="A59" s="2" t="s">
        <v>115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sheetProtection sheet="true" objects="true" scenarios="true" formatCells="false" formatColumns="false" formatRows="false"/>
  <mergeCells count="59">
    <mergeCell ref="A1:L1"/>
    <mergeCell ref="A2:L2"/>
    <mergeCell ref="B5:E5"/>
    <mergeCell ref="H5:L5"/>
    <mergeCell ref="B6:E6"/>
    <mergeCell ref="H6:L6"/>
    <mergeCell ref="B7:E7"/>
    <mergeCell ref="H7:L7"/>
    <mergeCell ref="B8:E8"/>
    <mergeCell ref="H8:L8"/>
    <mergeCell ref="B9:E9"/>
    <mergeCell ref="H9:L9"/>
    <mergeCell ref="B10:E10"/>
    <mergeCell ref="H10:L10"/>
    <mergeCell ref="B13:E13"/>
    <mergeCell ref="H13:L13"/>
    <mergeCell ref="B14:E14"/>
    <mergeCell ref="H14:L14"/>
    <mergeCell ref="B15:E15"/>
    <mergeCell ref="B16:E16"/>
    <mergeCell ref="B17:E17"/>
    <mergeCell ref="H17:L17"/>
    <mergeCell ref="B38:E38"/>
    <mergeCell ref="I38:L38"/>
    <mergeCell ref="B39:E39"/>
    <mergeCell ref="I39:L39"/>
    <mergeCell ref="B40:E40"/>
    <mergeCell ref="I40:L40"/>
    <mergeCell ref="B41:E41"/>
    <mergeCell ref="I41:L41"/>
    <mergeCell ref="B42:E42"/>
    <mergeCell ref="I42:L42"/>
    <mergeCell ref="B43:E43"/>
    <mergeCell ref="I43:L43"/>
    <mergeCell ref="B44:E44"/>
    <mergeCell ref="I44:L44"/>
    <mergeCell ref="B45:E45"/>
    <mergeCell ref="I45:L45"/>
    <mergeCell ref="B46:E46"/>
    <mergeCell ref="I46:L46"/>
    <mergeCell ref="B47:E47"/>
    <mergeCell ref="I47:L47"/>
    <mergeCell ref="B48:E48"/>
    <mergeCell ref="I48:L48"/>
    <mergeCell ref="B49:E49"/>
    <mergeCell ref="I49:L49"/>
    <mergeCell ref="B50:E50"/>
    <mergeCell ref="F50:L50"/>
    <mergeCell ref="B51:E51"/>
    <mergeCell ref="F51:L51"/>
    <mergeCell ref="B54:E54"/>
    <mergeCell ref="H54:L54"/>
    <mergeCell ref="B55:E55"/>
    <mergeCell ref="H55:L55"/>
    <mergeCell ref="B56:E56"/>
    <mergeCell ref="H56:L56"/>
    <mergeCell ref="B57:E57"/>
    <mergeCell ref="H57:L57"/>
    <mergeCell ref="A59:L59"/>
  </mergeCells>
  <dataValidations count="5">
    <dataValidation allowBlank="true" error="Use um valor entre 0% e 100%, com o símbolo %. Exemplo: 16%." errorStyle="stop" errorTitle="Porcentagem fora do intervalo" operator="between" prompt="Digite com o símbolo: 16%. Aceita de 0% a 100%." promptTitle="Porcentagem" showDropDown="false" showErrorMessage="true" showInputMessage="true" sqref="F6:G7 F9" type="decimal">
      <formula1>0</formula1>
      <formula2>1</formula2>
    </dataValidation>
    <dataValidation allowBlank="true" error="Use 0 ou um valor positivo, em reais." errorStyle="stop" errorTitle="Valor negativo" operator="greaterThanOrEqual" prompt="Valor em reais, sem negativo. Deixe 0 se não tiver." promptTitle="Valor em reais" showDropDown="false" showErrorMessage="true" showInputMessage="true" sqref="F8 F13:F16 D21:E35" type="decimal">
      <formula1>0</formula1>
      <formula2>0</formula2>
    </dataValidation>
    <dataValidation allowBlank="true" error="As noites precisam ser um número inteiro, a partir de 1." errorStyle="stop" errorTitle="Noites" operator="greaterThanOrEqual" prompt="Número inteiro de noites, a partir de 1." promptTitle="Noites" showDropDown="false" showErrorMessage="true" showInputMessage="true" sqref="C21:C35" type="whole">
      <formula1>1</formula1>
      <formula2>0</formula2>
    </dataValidation>
    <dataValidation allowBlank="true" error="Use um número inteiro de 28 a 31." errorStyle="stop" errorTitle="Dias do mês" operator="between" prompt="De 28 a 31." promptTitle="Dias do mês" showDropDown="false" showErrorMessage="true" showInputMessage="true" sqref="F10" type="whole">
      <formula1>28</formula1>
      <formula2>31</formula2>
    </dataValidation>
    <dataValidation allowBlank="true" error="Escolha Airbnb ou Booking.com na lista." errorStyle="stop" errorTitle="Site" operator="between" prompt="Escolha Airbnb ou Booking.com na lista." promptTitle="Site" showDropDown="false" showErrorMessage="true" showInputMessage="true" sqref="B21:B35" type="list">
      <formula1>"Airbnb,Booking.com"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0"/>
  </cols>
  <sheetData>
    <row r="1" customFormat="false" ht="27.75" hidden="false" customHeight="true" outlineLevel="0" collapsed="false">
      <c r="A1" s="28" t="s">
        <v>116</v>
      </c>
    </row>
    <row r="2" customFormat="false" ht="15" hidden="false" customHeight="false" outlineLevel="0" collapsed="false">
      <c r="A2" s="5"/>
    </row>
    <row r="3" customFormat="false" ht="21.75" hidden="false" customHeight="true" outlineLevel="0" collapsed="false">
      <c r="A3" s="29" t="s">
        <v>117</v>
      </c>
    </row>
    <row r="4" customFormat="false" ht="39.75" hidden="false" customHeight="true" outlineLevel="0" collapsed="false">
      <c r="A4" s="5" t="s">
        <v>118</v>
      </c>
    </row>
    <row r="5" customFormat="false" ht="39.75" hidden="false" customHeight="true" outlineLevel="0" collapsed="false">
      <c r="A5" s="5" t="s">
        <v>119</v>
      </c>
    </row>
    <row r="6" customFormat="false" ht="39.75" hidden="false" customHeight="true" outlineLevel="0" collapsed="false">
      <c r="A6" s="5" t="s">
        <v>120</v>
      </c>
    </row>
    <row r="7" customFormat="false" ht="39.75" hidden="false" customHeight="true" outlineLevel="0" collapsed="false">
      <c r="A7" s="5" t="s">
        <v>121</v>
      </c>
    </row>
    <row r="8" customFormat="false" ht="21.75" hidden="false" customHeight="true" outlineLevel="0" collapsed="false">
      <c r="A8" s="29" t="s">
        <v>122</v>
      </c>
    </row>
    <row r="9" customFormat="false" ht="39.75" hidden="false" customHeight="true" outlineLevel="0" collapsed="false">
      <c r="A9" s="5" t="s">
        <v>123</v>
      </c>
    </row>
    <row r="10" customFormat="false" ht="39.75" hidden="false" customHeight="true" outlineLevel="0" collapsed="false">
      <c r="A10" s="5" t="s">
        <v>124</v>
      </c>
    </row>
    <row r="11" customFormat="false" ht="39.75" hidden="false" customHeight="true" outlineLevel="0" collapsed="false">
      <c r="A11" s="5" t="s">
        <v>125</v>
      </c>
    </row>
    <row r="12" customFormat="false" ht="15" hidden="false" customHeight="false" outlineLevel="0" collapsed="false">
      <c r="A12" s="5"/>
    </row>
    <row r="13" customFormat="false" ht="21.75" hidden="false" customHeight="true" outlineLevel="0" collapsed="false">
      <c r="A13" s="29" t="s">
        <v>126</v>
      </c>
    </row>
    <row r="14" customFormat="false" ht="72" hidden="false" customHeight="true" outlineLevel="0" collapsed="false">
      <c r="A14" s="5" t="s">
        <v>127</v>
      </c>
    </row>
    <row r="15" customFormat="false" ht="24" hidden="false" customHeight="true" outlineLevel="0" collapsed="false">
      <c r="A15" s="30" t="s">
        <v>128</v>
      </c>
    </row>
    <row r="16" customFormat="false" ht="24" hidden="false" customHeight="true" outlineLevel="0" collapsed="false">
      <c r="A16" s="31" t="s">
        <v>129</v>
      </c>
    </row>
    <row r="17" customFormat="false" ht="87.75" hidden="false" customHeight="true" outlineLevel="0" collapsed="false">
      <c r="A17" s="5" t="s">
        <v>130</v>
      </c>
    </row>
    <row r="18" customFormat="false" ht="24" hidden="false" customHeight="true" outlineLevel="0" collapsed="false">
      <c r="A18" s="30" t="s">
        <v>131</v>
      </c>
    </row>
    <row r="19" customFormat="false" ht="39.75" hidden="false" customHeight="true" outlineLevel="0" collapsed="false">
      <c r="A19" s="31" t="s">
        <v>132</v>
      </c>
    </row>
    <row r="20" customFormat="false" ht="39.75" hidden="false" customHeight="true" outlineLevel="0" collapsed="false">
      <c r="A20" s="5" t="s">
        <v>133</v>
      </c>
    </row>
    <row r="21" customFormat="false" ht="55.5" hidden="false" customHeight="true" outlineLevel="0" collapsed="false">
      <c r="A21" s="5" t="s">
        <v>134</v>
      </c>
    </row>
    <row r="22" customFormat="false" ht="15" hidden="false" customHeight="false" outlineLevel="0" collapsed="false">
      <c r="A22" s="5"/>
    </row>
    <row r="23" customFormat="false" ht="21.75" hidden="false" customHeight="true" outlineLevel="0" collapsed="false">
      <c r="A23" s="29" t="s">
        <v>135</v>
      </c>
    </row>
    <row r="24" customFormat="false" ht="55.5" hidden="false" customHeight="true" outlineLevel="0" collapsed="false">
      <c r="A24" s="5" t="s">
        <v>136</v>
      </c>
    </row>
    <row r="25" customFormat="false" ht="39.75" hidden="false" customHeight="true" outlineLevel="0" collapsed="false">
      <c r="A25" s="5" t="s">
        <v>137</v>
      </c>
    </row>
    <row r="26" customFormat="false" ht="39.75" hidden="false" customHeight="true" outlineLevel="0" collapsed="false">
      <c r="A26" s="5" t="s">
        <v>138</v>
      </c>
    </row>
    <row r="27" customFormat="false" ht="15" hidden="false" customHeight="false" outlineLevel="0" collapsed="false">
      <c r="A27" s="5"/>
    </row>
    <row r="28" customFormat="false" ht="39.75" hidden="false" customHeight="true" outlineLevel="0" collapsed="false">
      <c r="A28" s="31" t="s">
        <v>139</v>
      </c>
    </row>
    <row r="29" customFormat="false" ht="39.75" hidden="false" customHeight="true" outlineLevel="0" collapsed="false">
      <c r="A29" s="31" t="s">
        <v>140</v>
      </c>
    </row>
    <row r="30" customFormat="false" ht="15" hidden="false" customHeight="false" outlineLevel="0" collapsed="false">
      <c r="A30" s="5"/>
    </row>
    <row r="31" customFormat="false" ht="24" hidden="false" customHeight="true" outlineLevel="0" collapsed="false">
      <c r="A31" s="30" t="s">
        <v>141</v>
      </c>
    </row>
  </sheetData>
  <hyperlinks>
    <hyperlink ref="A15" r:id="rId1" display="Central de Ajuda do Airbnb, artigo 1857 (link)"/>
    <hyperlink ref="A18" r:id="rId2" display="Partner Hub do Booking.com, Understanding our commission (link)"/>
    <hyperlink ref="A31" r:id="rId3" display="A anftri está em pré-lançamento, com lista de espera: anftri.com"/>
  </hyperlink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LibreOffice/26.2.7.3$Linux_X86_64 LibreOffice_project/08dfbf04dcac895fc3a8d30dbf5a00de1b9dda5e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2026-11-04T02:33:10Z</dcterms:created>
  <dc:creator>anftri</dc:creator>
  <dc:description/>
  <dc:language>pt-BR</dc:language>
  <cp:lastModifiedBy/>
  <dcterms:modified xsi:type="dcterms:W3CDTF">2026-11-04T02:33:10Z</dcterms:modified>
  <cp:revision>0</cp:revision>
  <dc:subject/>
  <dc:title>Calculadora Airbnb e Booking.com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